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Pavilion\Desktop\FÍSICA APLICADA Arquitectura\ELECTRICIDAD Y CIRCUITOS\"/>
    </mc:Choice>
  </mc:AlternateContent>
  <xr:revisionPtr revIDLastSave="0" documentId="8_{BB39FA3A-9E30-464E-A25B-7A26574F9F6C}" xr6:coauthVersionLast="47" xr6:coauthVersionMax="47" xr10:uidLastSave="{00000000-0000-0000-0000-000000000000}"/>
  <bookViews>
    <workbookView xWindow="390" yWindow="390" windowWidth="20085" windowHeight="10920" xr2:uid="{00000000-000D-0000-FFFF-FFFF00000000}"/>
  </bookViews>
  <sheets>
    <sheet name="CALCUL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2cV+ROSBFmonwYiTk9YDbTwgYTvEV/sErTM6tGq9ws="/>
    </ext>
  </extLst>
</workbook>
</file>

<file path=xl/calcChain.xml><?xml version="1.0" encoding="utf-8"?>
<calcChain xmlns="http://schemas.openxmlformats.org/spreadsheetml/2006/main">
  <c r="AP46" i="1" l="1"/>
  <c r="AP44" i="1"/>
  <c r="AP42" i="1"/>
  <c r="AP40" i="1"/>
  <c r="AP38" i="1"/>
  <c r="AP36" i="1"/>
  <c r="AP34" i="1"/>
  <c r="M34" i="1"/>
  <c r="M33" i="1"/>
  <c r="AP32" i="1"/>
  <c r="M32" i="1"/>
  <c r="E31" i="1"/>
  <c r="AP30" i="1"/>
  <c r="AE24" i="1" s="1"/>
  <c r="E30" i="1"/>
  <c r="B30" i="1"/>
  <c r="M30" i="1" s="1"/>
  <c r="E29" i="1"/>
  <c r="AP28" i="1"/>
  <c r="E28" i="1"/>
  <c r="AP26" i="1"/>
  <c r="V25" i="1"/>
  <c r="L25" i="1"/>
  <c r="Y24" i="1"/>
  <c r="N24" i="1"/>
  <c r="M24" i="1"/>
  <c r="E24" i="1"/>
  <c r="D24" i="1"/>
  <c r="AP23" i="1"/>
  <c r="AG23" i="1"/>
  <c r="Z23" i="1"/>
  <c r="U23" i="1"/>
  <c r="F23" i="1"/>
  <c r="Z22" i="1"/>
  <c r="Y22" i="1"/>
  <c r="V22" i="1"/>
  <c r="U22" i="1"/>
  <c r="R22" i="1"/>
  <c r="Q22" i="1"/>
  <c r="N22" i="1"/>
  <c r="J22" i="1"/>
  <c r="F22" i="1"/>
  <c r="AP21" i="1"/>
  <c r="Z21" i="1"/>
  <c r="Y21" i="1"/>
  <c r="X21" i="1"/>
  <c r="X25" i="1" s="1"/>
  <c r="W21" i="1"/>
  <c r="W22" i="1" s="1"/>
  <c r="V21" i="1"/>
  <c r="U21" i="1"/>
  <c r="T21" i="1"/>
  <c r="T24" i="1" s="1"/>
  <c r="S21" i="1"/>
  <c r="S25" i="1" s="1"/>
  <c r="R21" i="1"/>
  <c r="R24" i="1" s="1"/>
  <c r="Q21" i="1"/>
  <c r="Q25" i="1" s="1"/>
  <c r="P21" i="1"/>
  <c r="P25" i="1" s="1"/>
  <c r="O21" i="1"/>
  <c r="O22" i="1" s="1"/>
  <c r="N21" i="1"/>
  <c r="M21" i="1"/>
  <c r="M22" i="1" s="1"/>
  <c r="L21" i="1"/>
  <c r="L22" i="1" s="1"/>
  <c r="K21" i="1"/>
  <c r="K25" i="1" s="1"/>
  <c r="J21" i="1"/>
  <c r="J23" i="1" s="1"/>
  <c r="I21" i="1"/>
  <c r="I24" i="1" s="1"/>
  <c r="H21" i="1"/>
  <c r="H24" i="1" s="1"/>
  <c r="G21" i="1"/>
  <c r="G23" i="1" s="1"/>
  <c r="F21" i="1"/>
  <c r="E21" i="1"/>
  <c r="E22" i="1" s="1"/>
  <c r="D21" i="1"/>
  <c r="D22" i="1" s="1"/>
  <c r="C21" i="1"/>
  <c r="C25" i="1" s="1"/>
  <c r="AP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A20" i="1" s="1"/>
  <c r="AP19" i="1"/>
  <c r="AA19" i="1"/>
  <c r="B31" i="1" s="1"/>
  <c r="M31" i="1" s="1"/>
  <c r="AP18" i="1"/>
  <c r="AA18" i="1"/>
  <c r="AP17" i="1"/>
  <c r="AE17" i="1"/>
  <c r="AE23" i="1" s="1"/>
  <c r="AE25" i="1" s="1"/>
  <c r="AF27" i="1" s="1"/>
  <c r="AF30" i="1" s="1"/>
  <c r="AA17" i="1"/>
  <c r="B29" i="1" s="1"/>
  <c r="F29" i="1" s="1"/>
  <c r="AP16" i="1"/>
  <c r="AB16" i="1"/>
  <c r="AA16" i="1"/>
  <c r="B28" i="1" s="1"/>
  <c r="F28" i="1" s="1"/>
  <c r="AP15" i="1"/>
  <c r="M28" i="1" l="1"/>
  <c r="I29" i="1" s="1"/>
  <c r="M29" i="1" s="1"/>
  <c r="M35" i="1" s="1"/>
  <c r="AA25" i="1"/>
  <c r="AA23" i="1"/>
  <c r="AA24" i="1"/>
  <c r="W24" i="1"/>
  <c r="C22" i="1"/>
  <c r="K22" i="1"/>
  <c r="S22" i="1"/>
  <c r="O25" i="1"/>
  <c r="G22" i="1"/>
  <c r="H22" i="1"/>
  <c r="P22" i="1"/>
  <c r="T22" i="1"/>
  <c r="X22" i="1"/>
  <c r="I22" i="1"/>
  <c r="AB24" i="1" l="1"/>
  <c r="AC24" i="1"/>
  <c r="AB23" i="1"/>
  <c r="AC23" i="1"/>
  <c r="AA26" i="1"/>
  <c r="AB25" i="1"/>
  <c r="AC25" i="1"/>
</calcChain>
</file>

<file path=xl/sharedStrings.xml><?xml version="1.0" encoding="utf-8"?>
<sst xmlns="http://schemas.openxmlformats.org/spreadsheetml/2006/main" count="142" uniqueCount="71">
  <si>
    <t>FÍSICA APLICADA A ARQUITECTURA</t>
  </si>
  <si>
    <r>
      <rPr>
        <b/>
        <sz val="12"/>
        <color rgb="FF2F5496"/>
        <rFont val="Arial"/>
      </rPr>
      <t xml:space="preserve">Pregunta 6: </t>
    </r>
    <r>
      <rPr>
        <b/>
        <sz val="12"/>
        <color theme="1"/>
        <rFont val="Arial"/>
      </rPr>
      <t>Realiza el cálculo de potencia de la siguiente instalacion considerando que el circuito CI debe tener 6 luces y 9 tomas. Además, debes agregar 4 aires acondiconados a la instalación.</t>
    </r>
  </si>
  <si>
    <t>POTENCIAS</t>
  </si>
  <si>
    <t>LUCES</t>
  </si>
  <si>
    <t>W</t>
  </si>
  <si>
    <t>RO cu=</t>
  </si>
  <si>
    <t>omh.m</t>
  </si>
  <si>
    <t>TOMAS</t>
  </si>
  <si>
    <t>CAIDA DE TENSION</t>
  </si>
  <si>
    <t>AA</t>
  </si>
  <si>
    <t>DT debe ser menor al 1%</t>
  </si>
  <si>
    <t>MOTOR</t>
  </si>
  <si>
    <t>DT=</t>
  </si>
  <si>
    <t>I</t>
  </si>
  <si>
    <t>x</t>
  </si>
  <si>
    <t>ro</t>
  </si>
  <si>
    <t>L</t>
  </si>
  <si>
    <t>X</t>
  </si>
  <si>
    <t>I: Carga del circuito (A)</t>
  </si>
  <si>
    <t>L: longitud del conductor (m)</t>
  </si>
  <si>
    <t>R: Resistencia conductor de cobre (omh/m)</t>
  </si>
  <si>
    <t>COMPUTO DE BOCAS</t>
  </si>
  <si>
    <t>omh/m para conductor de 2,5 mm2</t>
  </si>
  <si>
    <t>TP</t>
  </si>
  <si>
    <t>TS1</t>
  </si>
  <si>
    <t>TS2</t>
  </si>
  <si>
    <t>CALCULO DE I POR FASE (PARA TRIFASICA)</t>
  </si>
  <si>
    <t>CIRC.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</si>
  <si>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</si>
  <si>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</si>
  <si>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</si>
  <si>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</si>
  <si>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</si>
  <si>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</si>
  <si>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</si>
  <si>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</si>
  <si>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</si>
  <si>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</si>
  <si>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</si>
  <si>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</si>
  <si>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</si>
  <si>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</si>
  <si>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</si>
  <si>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</si>
  <si>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</si>
  <si>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</si>
  <si>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</si>
  <si>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</si>
  <si>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</si>
  <si>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</si>
  <si>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TOTAL</t>
  </si>
  <si>
    <t>V=</t>
  </si>
  <si>
    <t>mm2</t>
  </si>
  <si>
    <t>=</t>
  </si>
  <si>
    <t>m2</t>
  </si>
  <si>
    <t>POT=</t>
  </si>
  <si>
    <t>I=</t>
  </si>
  <si>
    <t>A</t>
  </si>
  <si>
    <t>A A</t>
  </si>
  <si>
    <t>PARA CONDUCTOR DE 6mm2</t>
  </si>
  <si>
    <t>RO</t>
  </si>
  <si>
    <t>cons. (W)</t>
  </si>
  <si>
    <t>cons. (A)</t>
  </si>
  <si>
    <t>R</t>
  </si>
  <si>
    <t>S</t>
  </si>
  <si>
    <t>T</t>
  </si>
  <si>
    <t>CALCULO DE POTENCIA</t>
  </si>
  <si>
    <t>%</t>
  </si>
  <si>
    <t>al 100 +</t>
  </si>
  <si>
    <t>tiene que ser menor al 0,5%</t>
  </si>
  <si>
    <t>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</si>
</sst>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7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u/>
      <sz val="13"/>
      <color rgb="FF2F5496"/>
      <name val="Calibri"/>
    </font>
    <font>
      <sz val="11"/>
      <color theme="1"/>
      <name val="Arial"/>
    </font>
    <font>
      <sz val="11"/>
      <name val="Calibri"/>
    </font>
    <font>
      <b/>
      <sz val="11"/>
      <color theme="1"/>
      <name val="Arial"/>
    </font>
    <font>
      <sz val="11"/>
      <color theme="1"/>
      <name val="Swis721 ex bt"/>
    </font>
    <font>
      <b/>
      <sz val="11"/>
      <color theme="1"/>
      <name val="Swis721 ex bt"/>
    </font>
    <font>
      <b/>
      <sz val="10"/>
      <color theme="1"/>
      <name val="Swis721 ex bt"/>
    </font>
    <font>
      <sz val="10"/>
      <color theme="1"/>
      <name val="Arial"/>
    </font>
    <font>
      <sz val="10"/>
      <color theme="1"/>
      <name val="Swis721 ex bt"/>
    </font>
    <font>
      <sz val="9"/>
      <color theme="1"/>
      <name val="Swis721 ex bt"/>
    </font>
    <font>
      <u/>
      <sz val="11"/>
      <color theme="1"/>
      <name val="Arial"/>
    </font>
    <font>
      <b/>
      <sz val="12"/>
      <color rgb="FF2F5496"/>
      <name val="Arial"/>
    </font>
    <font>
      <b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DBE5F1"/>
        <bgColor rgb="FFDBE5F1"/>
      </patternFill>
    </fill>
    <fill>
      <patternFill patternType="solid">
        <fgColor rgb="FF00B0F0"/>
        <bgColor rgb="FF00B0F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2" fillId="0" borderId="0" xfId="0" applyFont="1" applyAlignment="1">
      <alignment horizontal="left"/>
    </xf>
    <xf numFmtId="0" fontId="7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0" xfId="0" applyNumberFormat="1" applyFont="1"/>
    <xf numFmtId="0" fontId="8" fillId="0" borderId="0" xfId="0" applyFont="1"/>
    <xf numFmtId="0" fontId="9" fillId="0" borderId="0" xfId="0" applyFont="1"/>
    <xf numFmtId="165" fontId="5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10" xfId="0" applyFont="1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5" fillId="3" borderId="16" xfId="0" applyFont="1" applyFill="1" applyBorder="1"/>
    <xf numFmtId="0" fontId="11" fillId="4" borderId="17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16" xfId="0" applyFont="1" applyFill="1" applyBorder="1"/>
    <xf numFmtId="0" fontId="11" fillId="4" borderId="2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3" xfId="0" applyNumberFormat="1" applyFont="1" applyBorder="1"/>
    <xf numFmtId="0" fontId="1" fillId="0" borderId="23" xfId="0" applyFont="1" applyBorder="1"/>
    <xf numFmtId="0" fontId="1" fillId="0" borderId="24" xfId="0" applyFont="1" applyBorder="1"/>
    <xf numFmtId="0" fontId="12" fillId="0" borderId="21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14" fillId="0" borderId="4" xfId="0" applyFont="1" applyBorder="1"/>
    <xf numFmtId="0" fontId="12" fillId="0" borderId="0" xfId="0" applyFont="1" applyAlignment="1">
      <alignment horizontal="center" vertical="center"/>
    </xf>
    <xf numFmtId="10" fontId="5" fillId="0" borderId="0" xfId="0" applyNumberFormat="1" applyFont="1"/>
    <xf numFmtId="164" fontId="12" fillId="2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" fontId="12" fillId="0" borderId="0" xfId="0" applyNumberFormat="1" applyFont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0" borderId="6" xfId="0" applyNumberFormat="1" applyFont="1" applyBorder="1" applyAlignment="1">
      <alignment horizontal="center"/>
    </xf>
    <xf numFmtId="0" fontId="2" fillId="0" borderId="22" xfId="0" applyFont="1" applyBorder="1"/>
    <xf numFmtId="0" fontId="1" fillId="0" borderId="24" xfId="0" applyFont="1" applyBorder="1" applyAlignment="1"/>
    <xf numFmtId="165" fontId="5" fillId="0" borderId="0" xfId="0" applyNumberFormat="1" applyFont="1"/>
    <xf numFmtId="0" fontId="2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6" fillId="0" borderId="28" xfId="0" applyFont="1" applyBorder="1"/>
    <xf numFmtId="0" fontId="6" fillId="0" borderId="29" xfId="0" applyFont="1" applyBorder="1"/>
    <xf numFmtId="0" fontId="2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5"/>
  <sheetViews>
    <sheetView showGridLines="0" tabSelected="1" workbookViewId="0"/>
  </sheetViews>
  <sheetFormatPr baseColWidth="10" defaultColWidth="14.42578125" defaultRowHeight="15" customHeight="1"/>
  <cols>
    <col min="1" max="1" width="6.42578125" customWidth="1"/>
    <col min="2" max="2" width="10.7109375" customWidth="1"/>
    <col min="3" max="3" width="8" customWidth="1"/>
    <col min="4" max="7" width="6.42578125" customWidth="1"/>
    <col min="8" max="8" width="8" customWidth="1"/>
    <col min="9" max="26" width="6.42578125" customWidth="1"/>
    <col min="27" max="27" width="10.7109375" customWidth="1"/>
    <col min="28" max="29" width="10.7109375" hidden="1" customWidth="1"/>
    <col min="30" max="30" width="10.42578125" hidden="1" customWidth="1"/>
    <col min="31" max="31" width="10.7109375" hidden="1" customWidth="1"/>
    <col min="32" max="32" width="11" hidden="1" customWidth="1"/>
    <col min="33" max="33" width="6.7109375" hidden="1" customWidth="1"/>
    <col min="34" max="34" width="8.85546875" hidden="1" customWidth="1"/>
    <col min="35" max="35" width="5" hidden="1" customWidth="1"/>
    <col min="36" max="36" width="11.28515625" hidden="1" customWidth="1"/>
    <col min="37" max="38" width="7.28515625" hidden="1" customWidth="1"/>
    <col min="39" max="39" width="7.7109375" hidden="1" customWidth="1"/>
    <col min="40" max="40" width="9.85546875" hidden="1" customWidth="1"/>
    <col min="41" max="41" width="5.28515625" hidden="1" customWidth="1"/>
    <col min="42" max="43" width="14.42578125" hidden="1"/>
  </cols>
  <sheetData>
    <row r="1" spans="1:43" ht="17.25">
      <c r="A1" s="1"/>
      <c r="B1" s="2"/>
      <c r="C1" s="3"/>
      <c r="D1" s="3"/>
      <c r="F1" s="3"/>
      <c r="G1" s="3"/>
      <c r="H1" s="3"/>
      <c r="J1" s="4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5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7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"/>
      <c r="AB2" s="1"/>
      <c r="AC2" s="5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>
      <c r="A3" s="1"/>
      <c r="B3" s="2"/>
      <c r="C3" s="73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1"/>
      <c r="AB3" s="1"/>
      <c r="AC3" s="5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>
      <c r="A4" s="1"/>
      <c r="B4" s="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1"/>
      <c r="AB4" s="1"/>
      <c r="AC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>
      <c r="A5" s="1"/>
      <c r="B5" s="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1"/>
      <c r="AB5" s="1"/>
      <c r="AC5" s="5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>
      <c r="A6" s="1"/>
      <c r="B6" s="68" t="s">
        <v>2</v>
      </c>
      <c r="C6" s="69"/>
      <c r="D6" s="7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>
      <c r="A7" s="1"/>
      <c r="B7" s="6" t="s">
        <v>3</v>
      </c>
      <c r="C7" s="7">
        <v>50</v>
      </c>
      <c r="D7" s="6" t="s">
        <v>4</v>
      </c>
      <c r="E7" s="1"/>
      <c r="F7" s="1"/>
      <c r="G7" s="1"/>
      <c r="H7" s="1"/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"/>
      <c r="AD7" s="1"/>
      <c r="AE7" s="1"/>
      <c r="AF7" s="1"/>
      <c r="AG7" s="1"/>
      <c r="AH7" s="1"/>
      <c r="AI7" s="1"/>
      <c r="AJ7" s="1"/>
      <c r="AK7" s="1"/>
      <c r="AL7" s="1"/>
      <c r="AM7" s="1" t="s">
        <v>5</v>
      </c>
      <c r="AN7" s="1">
        <v>1.7100000000000001E-8</v>
      </c>
      <c r="AO7" s="1" t="s">
        <v>6</v>
      </c>
      <c r="AP7" s="1"/>
      <c r="AQ7" s="1"/>
    </row>
    <row r="8" spans="1:43">
      <c r="A8" s="1"/>
      <c r="B8" s="6" t="s">
        <v>7</v>
      </c>
      <c r="C8" s="7">
        <v>150</v>
      </c>
      <c r="D8" s="6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5"/>
      <c r="AD8" s="9" t="s">
        <v>8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>
      <c r="A9" s="1"/>
      <c r="B9" s="6" t="s">
        <v>9</v>
      </c>
      <c r="C9" s="7">
        <v>1000</v>
      </c>
      <c r="D9" s="6" t="s">
        <v>4</v>
      </c>
      <c r="E9" s="1"/>
      <c r="F9" s="1"/>
      <c r="G9" s="1"/>
      <c r="H9" s="1"/>
      <c r="I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1"/>
      <c r="AE9" s="1"/>
      <c r="AF9" s="1"/>
      <c r="AG9" s="1"/>
      <c r="AH9" s="1"/>
      <c r="AI9" s="1"/>
      <c r="AJ9" s="1"/>
      <c r="AK9" s="1"/>
      <c r="AL9" s="1"/>
      <c r="AM9" s="5" t="s">
        <v>10</v>
      </c>
      <c r="AN9" s="1"/>
      <c r="AO9" s="1"/>
      <c r="AP9" s="1"/>
      <c r="AQ9" s="1"/>
    </row>
    <row r="10" spans="1:43">
      <c r="A10" s="1"/>
      <c r="B10" s="6" t="s">
        <v>11</v>
      </c>
      <c r="C10" s="7">
        <v>745</v>
      </c>
      <c r="D10" s="6" t="s">
        <v>4</v>
      </c>
      <c r="E10" s="1"/>
      <c r="F10" s="1"/>
      <c r="G10" s="1"/>
      <c r="H10" s="1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11" t="s">
        <v>12</v>
      </c>
      <c r="AE10" s="12" t="s">
        <v>13</v>
      </c>
      <c r="AF10" s="11" t="s">
        <v>14</v>
      </c>
      <c r="AG10" s="12" t="s">
        <v>15</v>
      </c>
      <c r="AH10" s="11" t="s">
        <v>14</v>
      </c>
      <c r="AI10" s="12" t="s">
        <v>16</v>
      </c>
      <c r="AJ10" s="11" t="s">
        <v>17</v>
      </c>
      <c r="AK10" s="12">
        <v>2</v>
      </c>
      <c r="AL10" s="1"/>
      <c r="AM10" s="5" t="s">
        <v>18</v>
      </c>
      <c r="AN10" s="1"/>
      <c r="AO10" s="1"/>
      <c r="AP10" s="1"/>
      <c r="AQ10" s="1"/>
    </row>
    <row r="11" spans="1:43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11"/>
      <c r="AE11" s="13"/>
      <c r="AF11" s="5"/>
      <c r="AG11" s="5"/>
      <c r="AH11" s="5"/>
      <c r="AI11" s="5"/>
      <c r="AJ11" s="5"/>
      <c r="AK11" s="1"/>
      <c r="AL11" s="1"/>
      <c r="AM11" s="5" t="s">
        <v>19</v>
      </c>
      <c r="AN11" s="1"/>
      <c r="AO11" s="1"/>
      <c r="AP11" s="1"/>
      <c r="AQ11" s="1"/>
    </row>
    <row r="12" spans="1:43">
      <c r="A12" s="1"/>
      <c r="B12" s="1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"/>
      <c r="AC12" s="5"/>
      <c r="AD12" s="1"/>
      <c r="AE12" s="1"/>
      <c r="AF12" s="1"/>
      <c r="AG12" s="1"/>
      <c r="AH12" s="1"/>
      <c r="AI12" s="1"/>
      <c r="AJ12" s="1"/>
      <c r="AK12" s="1"/>
      <c r="AL12" s="1"/>
      <c r="AM12" s="5" t="s">
        <v>20</v>
      </c>
      <c r="AN12" s="1"/>
      <c r="AO12" s="1"/>
      <c r="AP12" s="1"/>
      <c r="AQ12" s="1"/>
    </row>
    <row r="13" spans="1:43">
      <c r="A13" s="1"/>
      <c r="B13" s="15" t="s">
        <v>21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"/>
      <c r="AC13" s="5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6">
        <v>1.6223999999999999E-2</v>
      </c>
      <c r="AO13" s="5" t="s">
        <v>22</v>
      </c>
      <c r="AP13" s="1"/>
      <c r="AQ13" s="1"/>
    </row>
    <row r="14" spans="1:43">
      <c r="A14" s="1"/>
      <c r="B14" s="14"/>
      <c r="C14" s="74" t="s">
        <v>23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  <c r="O14" s="77" t="s">
        <v>24</v>
      </c>
      <c r="P14" s="75"/>
      <c r="Q14" s="75"/>
      <c r="R14" s="75"/>
      <c r="S14" s="75"/>
      <c r="T14" s="75"/>
      <c r="U14" s="75"/>
      <c r="V14" s="75"/>
      <c r="W14" s="76"/>
      <c r="X14" s="77" t="s">
        <v>25</v>
      </c>
      <c r="Y14" s="75"/>
      <c r="Z14" s="76"/>
      <c r="AA14" s="14"/>
      <c r="AB14" s="1"/>
      <c r="AC14" s="5"/>
      <c r="AD14" s="17" t="s">
        <v>26</v>
      </c>
      <c r="AE14" s="18"/>
      <c r="AF14" s="18"/>
      <c r="AG14" s="19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30" customHeight="1">
      <c r="A15" s="1"/>
      <c r="B15" s="20" t="s">
        <v>27</v>
      </c>
      <c r="C15" s="21" t="s">
        <v>13</v>
      </c>
      <c r="D15" s="21" t="s">
        <v>28</v>
      </c>
      <c r="E15" s="21" t="s">
        <v>29</v>
      </c>
      <c r="F15" s="21" t="s">
        <v>30</v>
      </c>
      <c r="G15" s="21" t="s">
        <v>31</v>
      </c>
      <c r="H15" s="21" t="s">
        <v>32</v>
      </c>
      <c r="I15" s="21" t="s">
        <v>33</v>
      </c>
      <c r="J15" s="21" t="s">
        <v>34</v>
      </c>
      <c r="K15" s="21" t="s">
        <v>35</v>
      </c>
      <c r="L15" s="21" t="s">
        <v>17</v>
      </c>
      <c r="M15" s="20" t="s">
        <v>36</v>
      </c>
      <c r="N15" s="21" t="s">
        <v>37</v>
      </c>
      <c r="O15" s="21" t="s">
        <v>38</v>
      </c>
      <c r="P15" s="21" t="s">
        <v>39</v>
      </c>
      <c r="Q15" s="21" t="s">
        <v>40</v>
      </c>
      <c r="R15" s="21" t="s">
        <v>41</v>
      </c>
      <c r="S15" s="21" t="s">
        <v>42</v>
      </c>
      <c r="T15" s="21" t="s">
        <v>43</v>
      </c>
      <c r="U15" s="21" t="s">
        <v>44</v>
      </c>
      <c r="V15" s="21" t="s">
        <v>45</v>
      </c>
      <c r="W15" s="21" t="s">
        <v>46</v>
      </c>
      <c r="X15" s="21" t="s">
        <v>47</v>
      </c>
      <c r="Y15" s="21" t="s">
        <v>48</v>
      </c>
      <c r="Z15" s="21" t="s">
        <v>49</v>
      </c>
      <c r="AA15" s="22" t="s">
        <v>50</v>
      </c>
      <c r="AB15" s="1"/>
      <c r="AC15" s="5"/>
      <c r="AD15" s="23" t="s">
        <v>51</v>
      </c>
      <c r="AE15" s="1">
        <v>380</v>
      </c>
      <c r="AF15" s="1" t="s">
        <v>31</v>
      </c>
      <c r="AG15" s="24"/>
      <c r="AH15" s="1"/>
      <c r="AI15" s="1"/>
      <c r="AJ15" s="1"/>
      <c r="AK15" s="1"/>
      <c r="AL15" s="1"/>
      <c r="AM15" s="1">
        <v>1.5</v>
      </c>
      <c r="AN15" s="1" t="s">
        <v>52</v>
      </c>
      <c r="AO15" s="1" t="s">
        <v>53</v>
      </c>
      <c r="AP15" s="25">
        <f t="shared" ref="AP15:AP21" si="0">AM15/(1000000)</f>
        <v>1.5E-6</v>
      </c>
      <c r="AQ15" s="25" t="s">
        <v>54</v>
      </c>
    </row>
    <row r="16" spans="1:43" ht="30" customHeight="1">
      <c r="A16" s="1"/>
      <c r="B16" s="20" t="s">
        <v>3</v>
      </c>
      <c r="C16" s="26">
        <v>6</v>
      </c>
      <c r="D16" s="27"/>
      <c r="E16" s="27">
        <v>1</v>
      </c>
      <c r="F16" s="27"/>
      <c r="G16" s="27">
        <v>7</v>
      </c>
      <c r="H16" s="27">
        <v>11</v>
      </c>
      <c r="I16" s="27">
        <v>7</v>
      </c>
      <c r="J16" s="27"/>
      <c r="K16" s="27">
        <v>7</v>
      </c>
      <c r="L16" s="27"/>
      <c r="M16" s="27"/>
      <c r="N16" s="27"/>
      <c r="O16" s="27"/>
      <c r="P16" s="27"/>
      <c r="Q16" s="27">
        <v>2</v>
      </c>
      <c r="R16" s="27"/>
      <c r="S16" s="27">
        <v>8</v>
      </c>
      <c r="T16" s="27">
        <v>1</v>
      </c>
      <c r="U16" s="28">
        <v>9</v>
      </c>
      <c r="V16" s="27"/>
      <c r="W16" s="27">
        <v>9</v>
      </c>
      <c r="X16" s="27">
        <v>7</v>
      </c>
      <c r="Y16" s="27">
        <v>4</v>
      </c>
      <c r="Z16" s="28"/>
      <c r="AA16" s="29">
        <f t="shared" ref="AA16:AA20" si="1">SUM(C16:Z16)</f>
        <v>79</v>
      </c>
      <c r="AB16" s="1">
        <f>7.5*745</f>
        <v>5587.5</v>
      </c>
      <c r="AC16" s="5"/>
      <c r="AD16" s="23" t="s">
        <v>55</v>
      </c>
      <c r="AE16" s="30">
        <v>10000</v>
      </c>
      <c r="AF16" s="1" t="s">
        <v>4</v>
      </c>
      <c r="AG16" s="24"/>
      <c r="AH16" s="1"/>
      <c r="AI16" s="1"/>
      <c r="AJ16" s="1"/>
      <c r="AK16" s="1"/>
      <c r="AL16" s="1"/>
      <c r="AM16" s="1">
        <v>2.5</v>
      </c>
      <c r="AN16" s="1" t="s">
        <v>52</v>
      </c>
      <c r="AO16" s="1" t="s">
        <v>53</v>
      </c>
      <c r="AP16" s="25">
        <f t="shared" si="0"/>
        <v>2.5000000000000002E-6</v>
      </c>
      <c r="AQ16" s="25" t="s">
        <v>54</v>
      </c>
    </row>
    <row r="17" spans="1:43" ht="30" customHeight="1">
      <c r="A17" s="1"/>
      <c r="B17" s="20" t="s">
        <v>7</v>
      </c>
      <c r="C17" s="31">
        <v>9</v>
      </c>
      <c r="D17" s="32"/>
      <c r="E17" s="32">
        <v>4</v>
      </c>
      <c r="F17" s="32">
        <v>6</v>
      </c>
      <c r="G17" s="32">
        <v>2</v>
      </c>
      <c r="H17" s="32">
        <v>3</v>
      </c>
      <c r="I17" s="32"/>
      <c r="J17" s="32"/>
      <c r="K17" s="32">
        <v>5</v>
      </c>
      <c r="L17" s="32"/>
      <c r="M17" s="32"/>
      <c r="N17" s="32">
        <v>2</v>
      </c>
      <c r="O17" s="32"/>
      <c r="P17" s="32"/>
      <c r="Q17" s="32">
        <v>8</v>
      </c>
      <c r="R17" s="32">
        <v>2</v>
      </c>
      <c r="S17" s="32">
        <v>4</v>
      </c>
      <c r="T17" s="32">
        <v>7</v>
      </c>
      <c r="U17" s="33"/>
      <c r="V17" s="32"/>
      <c r="W17" s="32">
        <v>2</v>
      </c>
      <c r="X17" s="32">
        <v>2</v>
      </c>
      <c r="Y17" s="32">
        <v>6</v>
      </c>
      <c r="Z17" s="33"/>
      <c r="AA17" s="29">
        <f t="shared" si="1"/>
        <v>62</v>
      </c>
      <c r="AB17" s="1"/>
      <c r="AC17" s="5"/>
      <c r="AD17" s="34" t="s">
        <v>56</v>
      </c>
      <c r="AE17" s="35">
        <f>AE16/(SQRT(3)*AE15)</f>
        <v>15.1934281365691</v>
      </c>
      <c r="AF17" s="36" t="s">
        <v>57</v>
      </c>
      <c r="AG17" s="37"/>
      <c r="AH17" s="1"/>
      <c r="AI17" s="1"/>
      <c r="AJ17" s="1"/>
      <c r="AK17" s="1"/>
      <c r="AL17" s="1"/>
      <c r="AM17" s="1">
        <v>4</v>
      </c>
      <c r="AN17" s="1" t="s">
        <v>52</v>
      </c>
      <c r="AO17" s="1" t="s">
        <v>53</v>
      </c>
      <c r="AP17" s="25">
        <f t="shared" si="0"/>
        <v>3.9999999999999998E-6</v>
      </c>
      <c r="AQ17" s="25" t="s">
        <v>54</v>
      </c>
    </row>
    <row r="18" spans="1:43" ht="30" customHeight="1">
      <c r="A18" s="1"/>
      <c r="B18" s="20" t="s">
        <v>58</v>
      </c>
      <c r="C18" s="38"/>
      <c r="D18" s="39">
        <v>1</v>
      </c>
      <c r="E18" s="32"/>
      <c r="F18" s="32"/>
      <c r="G18" s="32"/>
      <c r="H18" s="32"/>
      <c r="I18" s="32"/>
      <c r="J18" s="39">
        <v>1</v>
      </c>
      <c r="K18" s="32"/>
      <c r="L18" s="32"/>
      <c r="M18" s="39">
        <v>1</v>
      </c>
      <c r="N18" s="32"/>
      <c r="O18" s="39">
        <v>1</v>
      </c>
      <c r="P18" s="40"/>
      <c r="Q18" s="32"/>
      <c r="R18" s="32"/>
      <c r="S18" s="32"/>
      <c r="T18" s="32"/>
      <c r="U18" s="33"/>
      <c r="V18" s="40"/>
      <c r="W18" s="32"/>
      <c r="X18" s="32"/>
      <c r="Y18" s="32"/>
      <c r="Z18" s="33"/>
      <c r="AA18" s="29">
        <f t="shared" si="1"/>
        <v>4</v>
      </c>
      <c r="AB18" s="1"/>
      <c r="AC18" s="5"/>
      <c r="AD18" s="1"/>
      <c r="AE18" s="1"/>
      <c r="AF18" s="1"/>
      <c r="AG18" s="1"/>
      <c r="AH18" s="1"/>
      <c r="AI18" s="1"/>
      <c r="AJ18" s="1"/>
      <c r="AK18" s="1"/>
      <c r="AL18" s="1"/>
      <c r="AM18" s="1">
        <v>6</v>
      </c>
      <c r="AN18" s="1" t="s">
        <v>52</v>
      </c>
      <c r="AO18" s="1" t="s">
        <v>53</v>
      </c>
      <c r="AP18" s="25">
        <f t="shared" si="0"/>
        <v>6.0000000000000002E-6</v>
      </c>
      <c r="AQ18" s="25" t="s">
        <v>54</v>
      </c>
    </row>
    <row r="19" spans="1:43" ht="30" customHeight="1">
      <c r="A19" s="1"/>
      <c r="B19" s="41" t="s">
        <v>11</v>
      </c>
      <c r="C19" s="42"/>
      <c r="D19" s="43"/>
      <c r="E19" s="43"/>
      <c r="F19" s="43"/>
      <c r="G19" s="43"/>
      <c r="H19" s="43"/>
      <c r="I19" s="43"/>
      <c r="J19" s="43"/>
      <c r="K19" s="43"/>
      <c r="L19" s="43">
        <v>1</v>
      </c>
      <c r="M19" s="43"/>
      <c r="N19" s="43"/>
      <c r="O19" s="43"/>
      <c r="P19" s="43"/>
      <c r="Q19" s="43"/>
      <c r="R19" s="43"/>
      <c r="S19" s="43"/>
      <c r="T19" s="43"/>
      <c r="U19" s="44"/>
      <c r="V19" s="43"/>
      <c r="W19" s="43"/>
      <c r="X19" s="43"/>
      <c r="Y19" s="43"/>
      <c r="Z19" s="44">
        <v>1</v>
      </c>
      <c r="AA19" s="29">
        <f t="shared" si="1"/>
        <v>2</v>
      </c>
      <c r="AB19" s="1"/>
      <c r="AC19" s="5"/>
      <c r="AD19" s="1" t="s">
        <v>59</v>
      </c>
      <c r="AE19" s="1"/>
      <c r="AF19" s="1"/>
      <c r="AG19" s="1"/>
      <c r="AH19" s="1"/>
      <c r="AI19" s="1"/>
      <c r="AJ19" s="1"/>
      <c r="AK19" s="1"/>
      <c r="AL19" s="1"/>
      <c r="AM19" s="1">
        <v>10</v>
      </c>
      <c r="AN19" s="1" t="s">
        <v>52</v>
      </c>
      <c r="AO19" s="1" t="s">
        <v>53</v>
      </c>
      <c r="AP19" s="25">
        <f t="shared" si="0"/>
        <v>1.0000000000000001E-5</v>
      </c>
      <c r="AQ19" s="25" t="s">
        <v>54</v>
      </c>
    </row>
    <row r="20" spans="1:43" ht="30" customHeight="1">
      <c r="A20" s="1"/>
      <c r="B20" s="20" t="s">
        <v>50</v>
      </c>
      <c r="C20" s="21">
        <f t="shared" ref="C20:Z20" si="2">SUM(C16:C19)</f>
        <v>15</v>
      </c>
      <c r="D20" s="21">
        <f t="shared" si="2"/>
        <v>1</v>
      </c>
      <c r="E20" s="21">
        <f t="shared" si="2"/>
        <v>5</v>
      </c>
      <c r="F20" s="21">
        <f t="shared" si="2"/>
        <v>6</v>
      </c>
      <c r="G20" s="21">
        <f t="shared" si="2"/>
        <v>9</v>
      </c>
      <c r="H20" s="21">
        <f t="shared" si="2"/>
        <v>14</v>
      </c>
      <c r="I20" s="21">
        <f t="shared" si="2"/>
        <v>7</v>
      </c>
      <c r="J20" s="21">
        <f t="shared" si="2"/>
        <v>1</v>
      </c>
      <c r="K20" s="21">
        <f t="shared" si="2"/>
        <v>12</v>
      </c>
      <c r="L20" s="21">
        <f t="shared" si="2"/>
        <v>1</v>
      </c>
      <c r="M20" s="21">
        <f t="shared" si="2"/>
        <v>1</v>
      </c>
      <c r="N20" s="21">
        <f t="shared" si="2"/>
        <v>2</v>
      </c>
      <c r="O20" s="21">
        <f t="shared" si="2"/>
        <v>1</v>
      </c>
      <c r="P20" s="21">
        <f t="shared" si="2"/>
        <v>0</v>
      </c>
      <c r="Q20" s="21">
        <f t="shared" si="2"/>
        <v>10</v>
      </c>
      <c r="R20" s="21">
        <f t="shared" si="2"/>
        <v>2</v>
      </c>
      <c r="S20" s="21">
        <f t="shared" si="2"/>
        <v>12</v>
      </c>
      <c r="T20" s="20">
        <f t="shared" si="2"/>
        <v>8</v>
      </c>
      <c r="U20" s="21">
        <f t="shared" si="2"/>
        <v>9</v>
      </c>
      <c r="V20" s="21">
        <f t="shared" si="2"/>
        <v>0</v>
      </c>
      <c r="W20" s="21">
        <f t="shared" si="2"/>
        <v>11</v>
      </c>
      <c r="X20" s="21">
        <f t="shared" si="2"/>
        <v>9</v>
      </c>
      <c r="Y20" s="20">
        <f t="shared" si="2"/>
        <v>10</v>
      </c>
      <c r="Z20" s="21">
        <f t="shared" si="2"/>
        <v>1</v>
      </c>
      <c r="AA20" s="29">
        <f t="shared" si="1"/>
        <v>147</v>
      </c>
      <c r="AB20" s="1"/>
      <c r="AC20" s="5"/>
      <c r="AD20" s="11" t="s">
        <v>12</v>
      </c>
      <c r="AE20" s="45" t="s">
        <v>13</v>
      </c>
      <c r="AF20" s="46" t="s">
        <v>14</v>
      </c>
      <c r="AG20" s="11" t="s">
        <v>60</v>
      </c>
      <c r="AH20" s="11" t="s">
        <v>14</v>
      </c>
      <c r="AI20" s="11" t="s">
        <v>16</v>
      </c>
      <c r="AJ20" s="11" t="s">
        <v>14</v>
      </c>
      <c r="AK20" s="11">
        <v>2</v>
      </c>
      <c r="AL20" s="1"/>
      <c r="AM20" s="1">
        <v>16</v>
      </c>
      <c r="AN20" s="1" t="s">
        <v>52</v>
      </c>
      <c r="AO20" s="1" t="s">
        <v>53</v>
      </c>
      <c r="AP20" s="25">
        <f t="shared" si="0"/>
        <v>1.5999999999999999E-5</v>
      </c>
      <c r="AQ20" s="25" t="s">
        <v>54</v>
      </c>
    </row>
    <row r="21" spans="1:43">
      <c r="A21" s="1"/>
      <c r="B21" s="27" t="s">
        <v>61</v>
      </c>
      <c r="C21" s="47">
        <f t="shared" ref="C21:Z21" si="3">C16*$C$7+C17*$C$8+C18*$C$9+C19*$C$10</f>
        <v>1650</v>
      </c>
      <c r="D21" s="47">
        <f t="shared" si="3"/>
        <v>1000</v>
      </c>
      <c r="E21" s="47">
        <f t="shared" si="3"/>
        <v>650</v>
      </c>
      <c r="F21" s="47">
        <f t="shared" si="3"/>
        <v>900</v>
      </c>
      <c r="G21" s="47">
        <f t="shared" si="3"/>
        <v>650</v>
      </c>
      <c r="H21" s="47">
        <f t="shared" si="3"/>
        <v>1000</v>
      </c>
      <c r="I21" s="47">
        <f t="shared" si="3"/>
        <v>350</v>
      </c>
      <c r="J21" s="47">
        <f t="shared" si="3"/>
        <v>1000</v>
      </c>
      <c r="K21" s="47">
        <f t="shared" si="3"/>
        <v>1100</v>
      </c>
      <c r="L21" s="47">
        <f t="shared" si="3"/>
        <v>745</v>
      </c>
      <c r="M21" s="47">
        <f t="shared" si="3"/>
        <v>1000</v>
      </c>
      <c r="N21" s="47">
        <f t="shared" si="3"/>
        <v>300</v>
      </c>
      <c r="O21" s="47">
        <f t="shared" si="3"/>
        <v>1000</v>
      </c>
      <c r="P21" s="47">
        <f t="shared" si="3"/>
        <v>0</v>
      </c>
      <c r="Q21" s="47">
        <f t="shared" si="3"/>
        <v>1300</v>
      </c>
      <c r="R21" s="47">
        <f t="shared" si="3"/>
        <v>300</v>
      </c>
      <c r="S21" s="47">
        <f t="shared" si="3"/>
        <v>1000</v>
      </c>
      <c r="T21" s="47">
        <f t="shared" si="3"/>
        <v>1100</v>
      </c>
      <c r="U21" s="47">
        <f t="shared" si="3"/>
        <v>450</v>
      </c>
      <c r="V21" s="47">
        <f t="shared" si="3"/>
        <v>0</v>
      </c>
      <c r="W21" s="47">
        <f t="shared" si="3"/>
        <v>750</v>
      </c>
      <c r="X21" s="47">
        <f t="shared" si="3"/>
        <v>650</v>
      </c>
      <c r="Y21" s="47">
        <f t="shared" si="3"/>
        <v>1100</v>
      </c>
      <c r="Z21" s="47">
        <f t="shared" si="3"/>
        <v>745</v>
      </c>
      <c r="AA21" s="48"/>
      <c r="AB21" s="1"/>
      <c r="AC21" s="5"/>
      <c r="AD21" s="1"/>
      <c r="AE21" s="78" t="s">
        <v>57</v>
      </c>
      <c r="AF21" s="75"/>
      <c r="AG21" s="75"/>
      <c r="AH21" s="75"/>
      <c r="AI21" s="75"/>
      <c r="AJ21" s="75"/>
      <c r="AK21" s="75"/>
      <c r="AL21" s="1"/>
      <c r="AM21" s="1">
        <v>25</v>
      </c>
      <c r="AN21" s="1" t="s">
        <v>52</v>
      </c>
      <c r="AO21" s="1" t="s">
        <v>53</v>
      </c>
      <c r="AP21" s="25">
        <f t="shared" si="0"/>
        <v>2.5000000000000001E-5</v>
      </c>
      <c r="AQ21" s="25" t="s">
        <v>54</v>
      </c>
    </row>
    <row r="22" spans="1:43">
      <c r="A22" s="5"/>
      <c r="B22" s="32" t="s">
        <v>62</v>
      </c>
      <c r="C22" s="49">
        <f t="shared" ref="C22:Z22" si="4">C21/220</f>
        <v>7.5</v>
      </c>
      <c r="D22" s="49">
        <f t="shared" si="4"/>
        <v>4.5454545454545459</v>
      </c>
      <c r="E22" s="49">
        <f t="shared" si="4"/>
        <v>2.9545454545454546</v>
      </c>
      <c r="F22" s="49">
        <f t="shared" si="4"/>
        <v>4.0909090909090908</v>
      </c>
      <c r="G22" s="49">
        <f t="shared" si="4"/>
        <v>2.9545454545454546</v>
      </c>
      <c r="H22" s="49">
        <f t="shared" si="4"/>
        <v>4.5454545454545459</v>
      </c>
      <c r="I22" s="49">
        <f t="shared" si="4"/>
        <v>1.5909090909090908</v>
      </c>
      <c r="J22" s="49">
        <f t="shared" si="4"/>
        <v>4.5454545454545459</v>
      </c>
      <c r="K22" s="49">
        <f t="shared" si="4"/>
        <v>5</v>
      </c>
      <c r="L22" s="49">
        <f t="shared" si="4"/>
        <v>3.3863636363636362</v>
      </c>
      <c r="M22" s="49">
        <f t="shared" si="4"/>
        <v>4.5454545454545459</v>
      </c>
      <c r="N22" s="49">
        <f t="shared" si="4"/>
        <v>1.3636363636363635</v>
      </c>
      <c r="O22" s="49">
        <f t="shared" si="4"/>
        <v>4.5454545454545459</v>
      </c>
      <c r="P22" s="49">
        <f t="shared" si="4"/>
        <v>0</v>
      </c>
      <c r="Q22" s="49">
        <f t="shared" si="4"/>
        <v>5.9090909090909092</v>
      </c>
      <c r="R22" s="49">
        <f t="shared" si="4"/>
        <v>1.3636363636363635</v>
      </c>
      <c r="S22" s="49">
        <f t="shared" si="4"/>
        <v>4.5454545454545459</v>
      </c>
      <c r="T22" s="49">
        <f t="shared" si="4"/>
        <v>5</v>
      </c>
      <c r="U22" s="49">
        <f t="shared" si="4"/>
        <v>2.0454545454545454</v>
      </c>
      <c r="V22" s="49">
        <f t="shared" si="4"/>
        <v>0</v>
      </c>
      <c r="W22" s="49">
        <f t="shared" si="4"/>
        <v>3.4090909090909092</v>
      </c>
      <c r="X22" s="49">
        <f t="shared" si="4"/>
        <v>2.9545454545454546</v>
      </c>
      <c r="Y22" s="49">
        <f t="shared" si="4"/>
        <v>5</v>
      </c>
      <c r="Z22" s="49">
        <f t="shared" si="4"/>
        <v>3.3863636363636362</v>
      </c>
      <c r="AA22" s="48"/>
      <c r="AB22" s="5"/>
      <c r="AC22" s="5"/>
      <c r="AD22" s="5"/>
      <c r="AE22" s="11"/>
      <c r="AF22" s="11"/>
      <c r="AG22" s="11"/>
      <c r="AH22" s="11"/>
      <c r="AI22" s="11"/>
      <c r="AJ22" s="11"/>
      <c r="AK22" s="11"/>
      <c r="AL22" s="5"/>
      <c r="AM22" s="5"/>
      <c r="AN22" s="5"/>
      <c r="AO22" s="5"/>
      <c r="AP22" s="25"/>
      <c r="AQ22" s="25"/>
    </row>
    <row r="23" spans="1:43">
      <c r="A23" s="1"/>
      <c r="B23" s="50" t="s">
        <v>63</v>
      </c>
      <c r="C23" s="51"/>
      <c r="D23" s="52"/>
      <c r="E23" s="51"/>
      <c r="F23" s="51">
        <f t="shared" ref="F23:G23" si="5">F21</f>
        <v>900</v>
      </c>
      <c r="G23" s="51">
        <f t="shared" si="5"/>
        <v>650</v>
      </c>
      <c r="H23" s="51"/>
      <c r="I23" s="52"/>
      <c r="J23" s="51">
        <f>J21</f>
        <v>1000</v>
      </c>
      <c r="K23" s="52"/>
      <c r="L23" s="51"/>
      <c r="M23" s="51"/>
      <c r="N23" s="52"/>
      <c r="O23" s="51"/>
      <c r="P23" s="51"/>
      <c r="Q23" s="51"/>
      <c r="R23" s="51"/>
      <c r="S23" s="51"/>
      <c r="T23" s="52"/>
      <c r="U23" s="51">
        <f>U21</f>
        <v>450</v>
      </c>
      <c r="V23" s="51"/>
      <c r="W23" s="51"/>
      <c r="X23" s="51"/>
      <c r="Y23" s="52"/>
      <c r="Z23" s="51">
        <f>Z21</f>
        <v>745</v>
      </c>
      <c r="AA23" s="53">
        <f t="shared" ref="AA23:AA25" si="6">SUM(C23:Z23)</f>
        <v>3745</v>
      </c>
      <c r="AB23" s="54">
        <f>(AA23-AA24)/AA23</f>
        <v>-1.0160213618157543</v>
      </c>
      <c r="AC23" s="54">
        <f>(AA23-AA25)/AA23</f>
        <v>-0.98798397863818421</v>
      </c>
      <c r="AD23" s="11" t="s">
        <v>12</v>
      </c>
      <c r="AE23" s="55">
        <f>AE17</f>
        <v>15.1934281365691</v>
      </c>
      <c r="AF23" s="56" t="s">
        <v>14</v>
      </c>
      <c r="AG23" s="56">
        <f>AN7</f>
        <v>1.7100000000000001E-8</v>
      </c>
      <c r="AH23" s="56" t="s">
        <v>14</v>
      </c>
      <c r="AI23" s="57">
        <v>250</v>
      </c>
      <c r="AJ23" s="56" t="s">
        <v>14</v>
      </c>
      <c r="AK23" s="56">
        <v>2</v>
      </c>
      <c r="AL23" s="58"/>
      <c r="AM23" s="58">
        <v>35</v>
      </c>
      <c r="AN23" s="1" t="s">
        <v>52</v>
      </c>
      <c r="AO23" s="1" t="s">
        <v>53</v>
      </c>
      <c r="AP23" s="25">
        <f>AM23/(1000000)</f>
        <v>3.4999999999999997E-5</v>
      </c>
      <c r="AQ23" s="25" t="s">
        <v>54</v>
      </c>
    </row>
    <row r="24" spans="1:43">
      <c r="A24" s="5"/>
      <c r="B24" s="50" t="s">
        <v>64</v>
      </c>
      <c r="C24" s="51"/>
      <c r="D24" s="51">
        <f t="shared" ref="D24:E24" si="7">D21</f>
        <v>1000</v>
      </c>
      <c r="E24" s="51">
        <f t="shared" si="7"/>
        <v>650</v>
      </c>
      <c r="F24" s="51"/>
      <c r="G24" s="51"/>
      <c r="H24" s="51">
        <f t="shared" ref="H24:I24" si="8">H21</f>
        <v>1000</v>
      </c>
      <c r="I24" s="51">
        <f t="shared" si="8"/>
        <v>350</v>
      </c>
      <c r="J24" s="51"/>
      <c r="K24" s="51"/>
      <c r="L24" s="51"/>
      <c r="M24" s="51">
        <f t="shared" ref="M24:N24" si="9">M21</f>
        <v>1000</v>
      </c>
      <c r="N24" s="51">
        <f t="shared" si="9"/>
        <v>300</v>
      </c>
      <c r="O24" s="51"/>
      <c r="P24" s="51"/>
      <c r="Q24" s="51"/>
      <c r="R24" s="51">
        <f>R21</f>
        <v>300</v>
      </c>
      <c r="S24" s="51"/>
      <c r="T24" s="51">
        <f>T21</f>
        <v>1100</v>
      </c>
      <c r="U24" s="51"/>
      <c r="V24" s="51"/>
      <c r="W24" s="51">
        <f>W21</f>
        <v>750</v>
      </c>
      <c r="X24" s="51"/>
      <c r="Y24" s="51">
        <f>Y21</f>
        <v>1100</v>
      </c>
      <c r="Z24" s="51"/>
      <c r="AA24" s="53">
        <f t="shared" si="6"/>
        <v>7550</v>
      </c>
      <c r="AB24" s="54">
        <f>(AA24-AA23)/AA24</f>
        <v>0.50397350993377488</v>
      </c>
      <c r="AC24" s="54">
        <f>(AA24-AA25)/AA25</f>
        <v>1.4103425117528543E-2</v>
      </c>
      <c r="AD24" s="58"/>
      <c r="AE24" s="79">
        <f>+AP30</f>
        <v>9.5000000000000005E-5</v>
      </c>
      <c r="AF24" s="80"/>
      <c r="AG24" s="80"/>
      <c r="AH24" s="80"/>
      <c r="AI24" s="80"/>
      <c r="AJ24" s="80"/>
      <c r="AK24" s="81"/>
      <c r="AL24" s="58"/>
      <c r="AM24" s="58"/>
      <c r="AN24" s="5"/>
      <c r="AO24" s="5"/>
      <c r="AP24" s="25"/>
      <c r="AQ24" s="25"/>
    </row>
    <row r="25" spans="1:43">
      <c r="A25" s="5"/>
      <c r="B25" s="50" t="s">
        <v>65</v>
      </c>
      <c r="C25" s="51">
        <f>C21</f>
        <v>1650</v>
      </c>
      <c r="D25" s="52"/>
      <c r="E25" s="51"/>
      <c r="F25" s="51"/>
      <c r="G25" s="51"/>
      <c r="H25" s="51"/>
      <c r="I25" s="51"/>
      <c r="J25" s="51"/>
      <c r="K25" s="51">
        <f t="shared" ref="K25:L25" si="10">K21</f>
        <v>1100</v>
      </c>
      <c r="L25" s="51">
        <f t="shared" si="10"/>
        <v>745</v>
      </c>
      <c r="M25" s="51"/>
      <c r="N25" s="51"/>
      <c r="O25" s="51">
        <f t="shared" ref="O25:Q25" si="11">O21</f>
        <v>1000</v>
      </c>
      <c r="P25" s="51">
        <f t="shared" si="11"/>
        <v>0</v>
      </c>
      <c r="Q25" s="51">
        <f t="shared" si="11"/>
        <v>1300</v>
      </c>
      <c r="R25" s="51"/>
      <c r="S25" s="51">
        <f>S21</f>
        <v>1000</v>
      </c>
      <c r="T25" s="52"/>
      <c r="U25" s="51"/>
      <c r="V25" s="51">
        <f>V21</f>
        <v>0</v>
      </c>
      <c r="W25" s="51"/>
      <c r="X25" s="51">
        <f>X21</f>
        <v>650</v>
      </c>
      <c r="Y25" s="52"/>
      <c r="Z25" s="51"/>
      <c r="AA25" s="53">
        <f t="shared" si="6"/>
        <v>7445</v>
      </c>
      <c r="AB25" s="54">
        <f>(AA25-AA23)/AA25</f>
        <v>0.49697783747481533</v>
      </c>
      <c r="AC25" s="54">
        <f>(AA25-AA24)/AA25</f>
        <v>-1.4103425117528543E-2</v>
      </c>
      <c r="AD25" s="11" t="s">
        <v>12</v>
      </c>
      <c r="AE25" s="58">
        <f>(AE23*AG23*AI23*AK23)/AE24</f>
        <v>1.3674085322912191</v>
      </c>
      <c r="AF25" s="58" t="s">
        <v>31</v>
      </c>
      <c r="AG25" s="58"/>
      <c r="AH25" s="58"/>
      <c r="AI25" s="59"/>
      <c r="AJ25" s="5"/>
      <c r="AK25" s="58"/>
      <c r="AL25" s="58"/>
      <c r="AM25" s="58"/>
      <c r="AN25" s="5"/>
      <c r="AO25" s="5"/>
      <c r="AP25" s="25"/>
      <c r="AQ25" s="25"/>
    </row>
    <row r="26" spans="1:4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53">
        <f>AA25-AA24</f>
        <v>-105</v>
      </c>
      <c r="AB26" s="1"/>
      <c r="AC26" s="5"/>
      <c r="AD26" s="58"/>
      <c r="AE26" s="56"/>
      <c r="AF26" s="56"/>
      <c r="AG26" s="60"/>
      <c r="AH26" s="58"/>
      <c r="AI26" s="58"/>
      <c r="AJ26" s="61"/>
      <c r="AK26" s="58"/>
      <c r="AL26" s="56"/>
      <c r="AM26" s="58">
        <v>50</v>
      </c>
      <c r="AN26" s="1" t="s">
        <v>52</v>
      </c>
      <c r="AO26" s="1" t="s">
        <v>53</v>
      </c>
      <c r="AP26" s="25">
        <f>AM26/(1000000)</f>
        <v>5.0000000000000002E-5</v>
      </c>
      <c r="AQ26" s="25" t="s">
        <v>54</v>
      </c>
    </row>
    <row r="27" spans="1:43" ht="15.75" customHeight="1">
      <c r="A27" s="1"/>
      <c r="B27" s="82" t="s">
        <v>66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5"/>
      <c r="AD27" s="62" t="s">
        <v>67</v>
      </c>
      <c r="AE27" s="59" t="s">
        <v>53</v>
      </c>
      <c r="AF27" s="56">
        <f>AE25</f>
        <v>1.3674085322912191</v>
      </c>
      <c r="AG27" s="60" t="s">
        <v>31</v>
      </c>
      <c r="AH27" s="58"/>
      <c r="AI27" s="58"/>
      <c r="AJ27" s="61"/>
      <c r="AK27" s="58"/>
      <c r="AL27" s="58"/>
      <c r="AM27" s="58"/>
      <c r="AN27" s="58"/>
      <c r="AO27" s="58"/>
      <c r="AP27" s="25"/>
      <c r="AQ27" s="1"/>
    </row>
    <row r="28" spans="1:43" ht="15.75" customHeight="1">
      <c r="A28" s="1"/>
      <c r="B28" s="6">
        <f t="shared" ref="B28:B31" si="12">+AA16</f>
        <v>79</v>
      </c>
      <c r="C28" s="6" t="s">
        <v>3</v>
      </c>
      <c r="D28" s="6"/>
      <c r="E28" s="6">
        <f t="shared" ref="E28:E29" si="13">C7</f>
        <v>50</v>
      </c>
      <c r="F28" s="6">
        <f t="shared" ref="F28:F29" si="14">B28*E28</f>
        <v>3950</v>
      </c>
      <c r="G28" s="6"/>
      <c r="H28" s="6"/>
      <c r="I28" s="6"/>
      <c r="J28" s="6"/>
      <c r="K28" s="6"/>
      <c r="L28" s="6"/>
      <c r="M28" s="6">
        <f>(F28+F29)</f>
        <v>13250</v>
      </c>
      <c r="N28" s="6" t="s">
        <v>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5"/>
      <c r="AD28" s="61"/>
      <c r="AE28" s="63"/>
      <c r="AF28" s="64">
        <v>380</v>
      </c>
      <c r="AG28" s="58" t="s">
        <v>31</v>
      </c>
      <c r="AH28" s="58"/>
      <c r="AI28" s="58"/>
      <c r="AJ28" s="58"/>
      <c r="AK28" s="58"/>
      <c r="AL28" s="58"/>
      <c r="AM28" s="58">
        <v>70</v>
      </c>
      <c r="AN28" s="58"/>
      <c r="AO28" s="58"/>
      <c r="AP28" s="25">
        <f>AM28/(1000000)</f>
        <v>6.9999999999999994E-5</v>
      </c>
      <c r="AQ28" s="1"/>
    </row>
    <row r="29" spans="1:43" ht="15.75" customHeight="1">
      <c r="A29" s="1"/>
      <c r="B29" s="6">
        <f t="shared" si="12"/>
        <v>62</v>
      </c>
      <c r="C29" s="6" t="s">
        <v>7</v>
      </c>
      <c r="D29" s="6"/>
      <c r="E29" s="6">
        <f t="shared" si="13"/>
        <v>150</v>
      </c>
      <c r="F29" s="6">
        <f t="shared" si="14"/>
        <v>9300</v>
      </c>
      <c r="G29" s="6">
        <v>3000</v>
      </c>
      <c r="H29" s="6" t="s">
        <v>68</v>
      </c>
      <c r="I29" s="6">
        <f>M28-3000</f>
        <v>10250</v>
      </c>
      <c r="J29" s="6" t="s">
        <v>14</v>
      </c>
      <c r="K29" s="6">
        <v>0.35</v>
      </c>
      <c r="L29" s="6" t="s">
        <v>53</v>
      </c>
      <c r="M29" s="6">
        <f>G29+(I29*K29)</f>
        <v>6587.5</v>
      </c>
      <c r="N29" s="6" t="s">
        <v>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5"/>
      <c r="AD29" s="1"/>
      <c r="AE29" s="1"/>
      <c r="AF29" s="1"/>
      <c r="AG29" s="1"/>
      <c r="AH29" s="1"/>
      <c r="AI29" s="1"/>
      <c r="AJ29" s="1"/>
      <c r="AK29" s="1"/>
      <c r="AL29" s="58"/>
      <c r="AM29" s="58"/>
      <c r="AN29" s="58"/>
      <c r="AO29" s="58"/>
      <c r="AP29" s="25"/>
      <c r="AQ29" s="1"/>
    </row>
    <row r="30" spans="1:43" ht="15.75" customHeight="1">
      <c r="A30" s="1"/>
      <c r="B30" s="6">
        <f t="shared" si="12"/>
        <v>4</v>
      </c>
      <c r="C30" s="6" t="s">
        <v>9</v>
      </c>
      <c r="D30" s="6"/>
      <c r="E30" s="6">
        <f>$C$9</f>
        <v>1000</v>
      </c>
      <c r="F30" s="6">
        <v>0.7</v>
      </c>
      <c r="G30" s="6"/>
      <c r="H30" s="6"/>
      <c r="I30" s="6"/>
      <c r="J30" s="6"/>
      <c r="K30" s="6"/>
      <c r="L30" s="6"/>
      <c r="M30" s="6">
        <f t="shared" ref="M30:M34" si="15">B30*E30*F30</f>
        <v>2800</v>
      </c>
      <c r="N30" s="6" t="s">
        <v>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5"/>
      <c r="AD30" s="62" t="s">
        <v>67</v>
      </c>
      <c r="AE30" s="59" t="s">
        <v>53</v>
      </c>
      <c r="AF30" s="54">
        <f>AF27/AF28</f>
        <v>3.5984435060295241E-3</v>
      </c>
      <c r="AG30" s="58"/>
      <c r="AH30" s="1"/>
      <c r="AI30" s="1"/>
      <c r="AJ30" s="1"/>
      <c r="AK30" s="1"/>
      <c r="AL30" s="58"/>
      <c r="AM30" s="58">
        <v>95</v>
      </c>
      <c r="AN30" s="58"/>
      <c r="AO30" s="58"/>
      <c r="AP30" s="25">
        <f>AM30/(1000000)</f>
        <v>9.5000000000000005E-5</v>
      </c>
      <c r="AQ30" s="1"/>
    </row>
    <row r="31" spans="1:43" ht="15.75" customHeight="1">
      <c r="A31" s="1"/>
      <c r="B31" s="6">
        <f t="shared" si="12"/>
        <v>2</v>
      </c>
      <c r="C31" s="6" t="s">
        <v>11</v>
      </c>
      <c r="D31" s="6"/>
      <c r="E31" s="6">
        <f>$C$10</f>
        <v>745</v>
      </c>
      <c r="F31" s="6">
        <v>0.7</v>
      </c>
      <c r="G31" s="6"/>
      <c r="H31" s="6"/>
      <c r="I31" s="6"/>
      <c r="J31" s="6"/>
      <c r="K31" s="6"/>
      <c r="L31" s="6"/>
      <c r="M31" s="6">
        <f t="shared" si="15"/>
        <v>1043</v>
      </c>
      <c r="N31" s="6" t="s">
        <v>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5.75" customHeight="1">
      <c r="A32" s="1"/>
      <c r="B32" s="6"/>
      <c r="C32" s="6" t="s">
        <v>9</v>
      </c>
      <c r="D32" s="6"/>
      <c r="E32" s="6"/>
      <c r="F32" s="6">
        <v>0.7</v>
      </c>
      <c r="G32" s="6"/>
      <c r="H32" s="6"/>
      <c r="I32" s="6"/>
      <c r="J32" s="6"/>
      <c r="K32" s="6"/>
      <c r="L32" s="6"/>
      <c r="M32" s="6">
        <f t="shared" si="15"/>
        <v>0</v>
      </c>
      <c r="N32" s="6" t="s">
        <v>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5"/>
      <c r="AD32" s="1"/>
      <c r="AE32" s="1" t="s">
        <v>69</v>
      </c>
      <c r="AF32" s="1"/>
      <c r="AG32" s="1"/>
      <c r="AH32" s="1"/>
      <c r="AI32" s="1"/>
      <c r="AJ32" s="1"/>
      <c r="AK32" s="1"/>
      <c r="AL32" s="1"/>
      <c r="AM32" s="1">
        <v>120</v>
      </c>
      <c r="AN32" s="1"/>
      <c r="AO32" s="1"/>
      <c r="AP32" s="25">
        <f>AM32/(1000000)</f>
        <v>1.2E-4</v>
      </c>
      <c r="AQ32" s="1"/>
    </row>
    <row r="33" spans="1:43" ht="15.75" customHeight="1">
      <c r="A33" s="1"/>
      <c r="B33" s="6"/>
      <c r="C33" s="6" t="s">
        <v>9</v>
      </c>
      <c r="D33" s="6"/>
      <c r="E33" s="6"/>
      <c r="F33" s="6">
        <v>0.7</v>
      </c>
      <c r="G33" s="6"/>
      <c r="H33" s="6"/>
      <c r="I33" s="6"/>
      <c r="J33" s="6"/>
      <c r="K33" s="6"/>
      <c r="L33" s="6"/>
      <c r="M33" s="6">
        <f t="shared" si="15"/>
        <v>0</v>
      </c>
      <c r="N33" s="6" t="s">
        <v>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5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5.75" customHeight="1">
      <c r="A34" s="1"/>
      <c r="B34" s="6"/>
      <c r="C34" s="6" t="s">
        <v>70</v>
      </c>
      <c r="D34" s="6"/>
      <c r="E34" s="6"/>
      <c r="F34" s="6">
        <v>0.7</v>
      </c>
      <c r="G34" s="6"/>
      <c r="H34" s="6"/>
      <c r="I34" s="6"/>
      <c r="J34" s="6"/>
      <c r="K34" s="6"/>
      <c r="L34" s="6"/>
      <c r="M34" s="6">
        <f t="shared" si="15"/>
        <v>0</v>
      </c>
      <c r="N34" s="6" t="s">
        <v>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5"/>
      <c r="AD34" s="1"/>
      <c r="AE34" s="1"/>
      <c r="AF34" s="1"/>
      <c r="AG34" s="1"/>
      <c r="AH34" s="1"/>
      <c r="AI34" s="1"/>
      <c r="AJ34" s="1"/>
      <c r="AK34" s="1"/>
      <c r="AL34" s="1"/>
      <c r="AM34" s="1">
        <v>150</v>
      </c>
      <c r="AN34" s="1"/>
      <c r="AO34" s="1"/>
      <c r="AP34" s="25">
        <f>AM34/(1000000)</f>
        <v>1.4999999999999999E-4</v>
      </c>
      <c r="AQ34" s="1"/>
    </row>
    <row r="35" spans="1:4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 t="s">
        <v>50</v>
      </c>
      <c r="L35" s="1"/>
      <c r="M35" s="65">
        <f>SUM(M29:M34)</f>
        <v>10430.5</v>
      </c>
      <c r="N35" s="66" t="s">
        <v>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5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67"/>
      <c r="AP35" s="1"/>
      <c r="AQ35" s="1"/>
    </row>
    <row r="36" spans="1:4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5"/>
      <c r="AD36" s="13"/>
      <c r="AE36" s="67"/>
      <c r="AF36" s="1"/>
      <c r="AG36" s="1"/>
      <c r="AH36" s="1"/>
      <c r="AI36" s="1"/>
      <c r="AJ36" s="1"/>
      <c r="AK36" s="1"/>
      <c r="AL36" s="1"/>
      <c r="AM36" s="1">
        <v>185</v>
      </c>
      <c r="AN36" s="1"/>
      <c r="AO36" s="1"/>
      <c r="AP36" s="25">
        <f>AM36/(1000000)</f>
        <v>1.85E-4</v>
      </c>
      <c r="AQ36" s="1"/>
    </row>
    <row r="37" spans="1:4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5"/>
      <c r="AD37" s="1"/>
      <c r="AE37" s="1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5"/>
      <c r="AD38" s="1"/>
      <c r="AE38" s="1"/>
      <c r="AF38" s="1"/>
      <c r="AG38" s="1"/>
      <c r="AH38" s="1"/>
      <c r="AI38" s="1"/>
      <c r="AJ38" s="1"/>
      <c r="AK38" s="1"/>
      <c r="AL38" s="1"/>
      <c r="AM38" s="1">
        <v>240</v>
      </c>
      <c r="AN38" s="1"/>
      <c r="AO38" s="1"/>
      <c r="AP38" s="25">
        <f>AM38/(1000000)</f>
        <v>2.4000000000000001E-4</v>
      </c>
      <c r="AQ38" s="1"/>
    </row>
    <row r="39" spans="1:43" ht="15.75" customHeight="1">
      <c r="A39" s="7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5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5.75" customHeight="1">
      <c r="A40" s="72"/>
      <c r="B40" s="1"/>
      <c r="C40" s="5"/>
      <c r="D40" s="1"/>
      <c r="E40" s="1"/>
      <c r="F40" s="1"/>
      <c r="G40" s="1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5"/>
      <c r="AD40" s="1"/>
      <c r="AE40" s="1"/>
      <c r="AF40" s="1"/>
      <c r="AG40" s="1"/>
      <c r="AH40" s="1"/>
      <c r="AI40" s="1"/>
      <c r="AJ40" s="1"/>
      <c r="AK40" s="1"/>
      <c r="AL40" s="1"/>
      <c r="AM40" s="1">
        <v>300</v>
      </c>
      <c r="AN40" s="1"/>
      <c r="AO40" s="1"/>
      <c r="AP40" s="25">
        <f>AM40/(1000000)</f>
        <v>2.9999999999999997E-4</v>
      </c>
      <c r="AQ40" s="1"/>
    </row>
    <row r="41" spans="1:43" ht="15.75" customHeight="1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5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67"/>
      <c r="AP41" s="1"/>
      <c r="AQ41" s="1"/>
    </row>
    <row r="42" spans="1:43" ht="15.75" customHeight="1">
      <c r="A42" s="7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5"/>
      <c r="AD42" s="1"/>
      <c r="AE42" s="1"/>
      <c r="AF42" s="1"/>
      <c r="AG42" s="1"/>
      <c r="AH42" s="1"/>
      <c r="AI42" s="1"/>
      <c r="AJ42" s="1"/>
      <c r="AK42" s="1"/>
      <c r="AL42" s="1"/>
      <c r="AM42" s="1">
        <v>400</v>
      </c>
      <c r="AN42" s="1"/>
      <c r="AO42" s="1"/>
      <c r="AP42" s="25">
        <f>AM42/(1000000)</f>
        <v>4.0000000000000002E-4</v>
      </c>
      <c r="AQ42" s="1"/>
    </row>
    <row r="43" spans="1:43" ht="15.75" customHeight="1">
      <c r="A43" s="7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5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5.75" customHeight="1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5"/>
      <c r="AD44" s="1"/>
      <c r="AE44" s="1"/>
      <c r="AF44" s="1"/>
      <c r="AG44" s="1"/>
      <c r="AH44" s="1"/>
      <c r="AI44" s="1"/>
      <c r="AJ44" s="1"/>
      <c r="AK44" s="1"/>
      <c r="AL44" s="1"/>
      <c r="AM44" s="1">
        <v>630</v>
      </c>
      <c r="AN44" s="1"/>
      <c r="AO44" s="1"/>
      <c r="AP44" s="25">
        <f>AM44/(1000000)</f>
        <v>6.3000000000000003E-4</v>
      </c>
      <c r="AQ44" s="1"/>
    </row>
    <row r="45" spans="1:43" ht="15.75" customHeight="1">
      <c r="A45" s="7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5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5.75" customHeight="1">
      <c r="A46" s="7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5"/>
      <c r="AD46" s="1"/>
      <c r="AE46" s="1"/>
      <c r="AF46" s="1"/>
      <c r="AG46" s="1"/>
      <c r="AH46" s="1"/>
      <c r="AI46" s="1"/>
      <c r="AJ46" s="1"/>
      <c r="AK46" s="1"/>
      <c r="AL46" s="1"/>
      <c r="AM46" s="1">
        <v>1000</v>
      </c>
      <c r="AN46" s="1"/>
      <c r="AO46" s="1"/>
      <c r="AP46" s="25">
        <f>AM46/(1000000)</f>
        <v>1E-3</v>
      </c>
      <c r="AQ46" s="1"/>
    </row>
    <row r="47" spans="1:43" ht="15.75" customHeight="1">
      <c r="A47" s="7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5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5.75" customHeight="1">
      <c r="A48" s="7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5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5.75" customHeight="1">
      <c r="A49" s="7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5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5.75" customHeight="1">
      <c r="A50" s="7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5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5.75" customHeight="1">
      <c r="A51" s="7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5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5.75" customHeight="1">
      <c r="A52" s="7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5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5.75" customHeight="1">
      <c r="A53" s="7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5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5.75" customHeight="1">
      <c r="A54" s="7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5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5.75" customHeight="1">
      <c r="A55" s="7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5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5.75" customHeight="1">
      <c r="A56" s="7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5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5.75" customHeight="1">
      <c r="A57" s="7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5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5.75" customHeight="1">
      <c r="A58" s="7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5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5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5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5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5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5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5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5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5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5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5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5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5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5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5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5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5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5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5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5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5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5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5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5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5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5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5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5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5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5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5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5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5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5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5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5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5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5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5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5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5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5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5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5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5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5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5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5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5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5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5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5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5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5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5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5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5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5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5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5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5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5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5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5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5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5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5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5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5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5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5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5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5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5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5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5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5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5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5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5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5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5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5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5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5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5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5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5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5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5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5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5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5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5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5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5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5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5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5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5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5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5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5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5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5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5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5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5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5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5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5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5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5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5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5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5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5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5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5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5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5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5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5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5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5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5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5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5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5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5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5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5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5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5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5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5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5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5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5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5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5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5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5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5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5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5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5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5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5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5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5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5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5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5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5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5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5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5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5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5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5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5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5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5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5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5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5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5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5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5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5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5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5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5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5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5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5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5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5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5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5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5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5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5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5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5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5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5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5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  <row r="1001" spans="1:43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</row>
    <row r="1002" spans="1:43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</row>
    <row r="1003" spans="1:4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</row>
    <row r="1004" spans="1:43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</row>
    <row r="1005" spans="1:43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</row>
  </sheetData>
  <mergeCells count="15">
    <mergeCell ref="AE21:AK21"/>
    <mergeCell ref="AE24:AK24"/>
    <mergeCell ref="B27:N27"/>
    <mergeCell ref="A50:A52"/>
    <mergeCell ref="A53:A55"/>
    <mergeCell ref="A56:A58"/>
    <mergeCell ref="C3:Z5"/>
    <mergeCell ref="C14:N14"/>
    <mergeCell ref="O14:W14"/>
    <mergeCell ref="X14:Z14"/>
    <mergeCell ref="B6:D6"/>
    <mergeCell ref="A39:A40"/>
    <mergeCell ref="A41:A43"/>
    <mergeCell ref="A44:A46"/>
    <mergeCell ref="A47:A4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BLANCO</dc:creator>
  <cp:lastModifiedBy>Pavilion</cp:lastModifiedBy>
  <dcterms:created xsi:type="dcterms:W3CDTF">2022-10-13T22:03:59Z</dcterms:created>
  <dcterms:modified xsi:type="dcterms:W3CDTF">2024-09-30T16:29:58Z</dcterms:modified>
</cp:coreProperties>
</file>