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95" windowWidth="20115" windowHeight="7365"/>
  </bookViews>
  <sheets>
    <sheet name="Precio Unitario" sheetId="1" r:id="rId1"/>
    <sheet name="Costo Transporte" sheetId="2" r:id="rId2"/>
    <sheet name="Hoja3" sheetId="3" r:id="rId3"/>
  </sheets>
  <externalReferences>
    <externalReference r:id="rId4"/>
  </externalReferences>
  <definedNames>
    <definedName name="Jornal_Camino_Oficial_xHora">'[1]JORN., C.R, AGUA,TRANS.SUELOS'!$I$16</definedName>
  </definedNames>
  <calcPr calcId="145621"/>
</workbook>
</file>

<file path=xl/calcChain.xml><?xml version="1.0" encoding="utf-8"?>
<calcChain xmlns="http://schemas.openxmlformats.org/spreadsheetml/2006/main">
  <c r="J11" i="1" l="1"/>
  <c r="G3" i="2"/>
  <c r="G6" i="2"/>
  <c r="J4" i="1"/>
  <c r="J8" i="1"/>
  <c r="J9" i="1"/>
  <c r="J10" i="1"/>
  <c r="J12" i="1"/>
  <c r="J13" i="1"/>
  <c r="J14" i="1"/>
  <c r="C23" i="1"/>
  <c r="E23" i="1"/>
  <c r="F23" i="1"/>
  <c r="G23" i="1"/>
  <c r="H23" i="1"/>
  <c r="I23" i="1"/>
  <c r="J23" i="1"/>
  <c r="K23" i="1"/>
  <c r="L23" i="1"/>
  <c r="M23" i="1"/>
  <c r="N23" i="1"/>
  <c r="O23" i="1"/>
  <c r="P23" i="1"/>
  <c r="C24" i="1"/>
  <c r="E24" i="1"/>
  <c r="F24" i="1"/>
  <c r="G24" i="1"/>
  <c r="H24" i="1"/>
  <c r="I24" i="1"/>
  <c r="J24" i="1"/>
  <c r="K24" i="1"/>
  <c r="L24" i="1"/>
  <c r="M24" i="1"/>
  <c r="N24" i="1"/>
  <c r="O24" i="1"/>
  <c r="P24" i="1"/>
  <c r="C25" i="1"/>
  <c r="E25" i="1"/>
  <c r="F25" i="1"/>
  <c r="G25" i="1"/>
  <c r="H25" i="1"/>
  <c r="I25" i="1"/>
  <c r="J25" i="1"/>
  <c r="K25" i="1"/>
  <c r="L25" i="1"/>
  <c r="M25" i="1"/>
  <c r="N25" i="1"/>
  <c r="O25" i="1"/>
  <c r="P25" i="1"/>
  <c r="C26" i="1"/>
  <c r="E26" i="1"/>
  <c r="F26" i="1"/>
  <c r="G26" i="1"/>
  <c r="H26" i="1"/>
  <c r="I26" i="1"/>
  <c r="J26" i="1"/>
  <c r="K26" i="1"/>
  <c r="L26" i="1"/>
  <c r="M26" i="1"/>
  <c r="N26" i="1"/>
  <c r="O26" i="1"/>
  <c r="P26" i="1"/>
  <c r="C27" i="1"/>
  <c r="E27" i="1"/>
  <c r="F27" i="1"/>
  <c r="G27" i="1"/>
  <c r="H27" i="1"/>
  <c r="I27" i="1"/>
  <c r="J27" i="1"/>
  <c r="K27" i="1"/>
  <c r="L27" i="1"/>
  <c r="M27" i="1"/>
  <c r="N27" i="1"/>
  <c r="O27" i="1"/>
  <c r="P27" i="1"/>
  <c r="C28" i="1"/>
  <c r="E28" i="1"/>
  <c r="F28" i="1"/>
  <c r="G28" i="1"/>
  <c r="H28" i="1"/>
  <c r="I28" i="1"/>
  <c r="J28" i="1"/>
  <c r="K28" i="1"/>
  <c r="L28" i="1"/>
  <c r="M28" i="1"/>
  <c r="N28" i="1"/>
  <c r="O28" i="1"/>
  <c r="P28" i="1"/>
  <c r="C29" i="1"/>
  <c r="E29" i="1"/>
  <c r="F29" i="1"/>
  <c r="G29" i="1"/>
  <c r="H29" i="1"/>
  <c r="I29" i="1"/>
  <c r="J29" i="1"/>
  <c r="K29" i="1"/>
  <c r="L29" i="1"/>
  <c r="M29" i="1"/>
  <c r="N29" i="1"/>
  <c r="O29" i="1"/>
  <c r="P29" i="1"/>
  <c r="C30" i="1"/>
  <c r="E30" i="1"/>
  <c r="F30" i="1"/>
  <c r="G30" i="1"/>
  <c r="H30" i="1"/>
  <c r="I30" i="1"/>
  <c r="J30" i="1"/>
  <c r="K30" i="1"/>
  <c r="L30" i="1"/>
  <c r="M30" i="1"/>
  <c r="N30" i="1"/>
  <c r="O30" i="1"/>
  <c r="P30" i="1"/>
  <c r="C31" i="1"/>
  <c r="E31" i="1"/>
  <c r="F31" i="1"/>
  <c r="G31" i="1"/>
  <c r="H31" i="1"/>
  <c r="I31" i="1"/>
  <c r="J31" i="1"/>
  <c r="K31" i="1"/>
  <c r="L31" i="1"/>
  <c r="M31" i="1"/>
  <c r="N31" i="1"/>
  <c r="O31" i="1"/>
  <c r="P31" i="1"/>
  <c r="C32" i="1"/>
  <c r="E32" i="1"/>
  <c r="F32" i="1"/>
  <c r="G32" i="1"/>
  <c r="H32" i="1"/>
  <c r="I32" i="1"/>
  <c r="J32" i="1"/>
  <c r="K32" i="1"/>
  <c r="L32" i="1"/>
  <c r="M32" i="1"/>
  <c r="N32" i="1"/>
  <c r="O32" i="1"/>
  <c r="P32" i="1"/>
  <c r="C33" i="1"/>
  <c r="E33" i="1"/>
  <c r="F33" i="1"/>
  <c r="G33" i="1"/>
  <c r="H33" i="1"/>
  <c r="I33" i="1"/>
  <c r="J33" i="1"/>
  <c r="K33" i="1"/>
  <c r="L33" i="1"/>
  <c r="M33" i="1"/>
  <c r="N33" i="1"/>
  <c r="O33" i="1"/>
  <c r="P33" i="1"/>
  <c r="C34" i="1"/>
  <c r="E34" i="1"/>
  <c r="F34" i="1"/>
  <c r="G34" i="1"/>
  <c r="H34" i="1"/>
  <c r="I34" i="1"/>
  <c r="J34" i="1"/>
  <c r="K34" i="1"/>
  <c r="L34" i="1"/>
  <c r="M34" i="1"/>
  <c r="N34" i="1"/>
  <c r="O34" i="1"/>
  <c r="P34" i="1"/>
  <c r="C35" i="1"/>
  <c r="E35" i="1"/>
  <c r="F35" i="1"/>
  <c r="G35" i="1"/>
  <c r="H35" i="1"/>
  <c r="I35" i="1"/>
  <c r="J35" i="1"/>
  <c r="K35" i="1"/>
  <c r="L35" i="1"/>
  <c r="M35" i="1"/>
  <c r="N35" i="1"/>
  <c r="O35" i="1"/>
  <c r="P35" i="1"/>
  <c r="C36" i="1"/>
  <c r="E36" i="1"/>
  <c r="F36" i="1"/>
  <c r="G36" i="1"/>
  <c r="H36" i="1"/>
  <c r="I36" i="1"/>
  <c r="J36" i="1"/>
  <c r="K36" i="1"/>
  <c r="L36" i="1"/>
  <c r="M36" i="1"/>
  <c r="N36" i="1"/>
  <c r="O36" i="1"/>
  <c r="P36" i="1"/>
  <c r="C37" i="1"/>
  <c r="E37" i="1"/>
  <c r="F37" i="1"/>
  <c r="G37" i="1"/>
  <c r="H37" i="1"/>
  <c r="I37" i="1"/>
  <c r="J37" i="1"/>
  <c r="K37" i="1"/>
  <c r="L37" i="1"/>
  <c r="M37" i="1"/>
  <c r="N37" i="1"/>
  <c r="O37" i="1"/>
  <c r="P37" i="1"/>
  <c r="C38" i="1"/>
  <c r="E38" i="1"/>
  <c r="F38" i="1"/>
  <c r="G38" i="1"/>
  <c r="H38" i="1"/>
  <c r="I38" i="1"/>
  <c r="J38" i="1"/>
  <c r="K38" i="1"/>
  <c r="L38" i="1"/>
  <c r="M38" i="1"/>
  <c r="N38" i="1"/>
  <c r="O38" i="1"/>
  <c r="P38" i="1"/>
  <c r="C39" i="1"/>
  <c r="E39" i="1"/>
  <c r="F39" i="1"/>
  <c r="G39" i="1"/>
  <c r="H39" i="1"/>
  <c r="I39" i="1"/>
  <c r="J39" i="1"/>
  <c r="K39" i="1"/>
  <c r="L39" i="1"/>
  <c r="M39" i="1"/>
  <c r="N39" i="1"/>
  <c r="O39" i="1"/>
  <c r="P39" i="1"/>
  <c r="C40" i="1"/>
  <c r="E40" i="1"/>
  <c r="F40" i="1"/>
  <c r="G40" i="1"/>
  <c r="H40" i="1"/>
  <c r="I40" i="1"/>
  <c r="J40" i="1"/>
  <c r="K40" i="1"/>
  <c r="L40" i="1"/>
  <c r="M40" i="1"/>
  <c r="N40" i="1"/>
  <c r="O40" i="1"/>
  <c r="P40" i="1"/>
  <c r="C41" i="1"/>
  <c r="E41" i="1"/>
  <c r="F41" i="1"/>
  <c r="G41" i="1"/>
  <c r="H41" i="1"/>
  <c r="I41" i="1"/>
  <c r="J41" i="1"/>
  <c r="K41" i="1"/>
  <c r="L41" i="1"/>
  <c r="M41" i="1"/>
  <c r="N41" i="1"/>
  <c r="O41" i="1"/>
  <c r="P41" i="1"/>
  <c r="C42" i="1"/>
  <c r="E42" i="1"/>
  <c r="F42" i="1"/>
  <c r="G42" i="1"/>
  <c r="H42" i="1"/>
  <c r="I42" i="1"/>
  <c r="J42" i="1"/>
  <c r="K42" i="1"/>
  <c r="L42" i="1"/>
  <c r="M42" i="1"/>
  <c r="N42" i="1"/>
  <c r="O42" i="1"/>
  <c r="P42" i="1"/>
  <c r="C43" i="1"/>
  <c r="E43" i="1"/>
  <c r="F43" i="1"/>
  <c r="G43" i="1"/>
  <c r="H43" i="1"/>
  <c r="I43" i="1"/>
  <c r="J43" i="1"/>
  <c r="K43" i="1"/>
  <c r="L43" i="1"/>
  <c r="M43" i="1"/>
  <c r="N43" i="1"/>
  <c r="O43" i="1"/>
  <c r="P43" i="1"/>
  <c r="C44" i="1"/>
  <c r="E44" i="1"/>
  <c r="F44" i="1"/>
  <c r="G44" i="1"/>
  <c r="H44" i="1"/>
  <c r="I44" i="1"/>
  <c r="J44" i="1"/>
  <c r="K44" i="1"/>
  <c r="L44" i="1"/>
  <c r="M44" i="1"/>
  <c r="N44" i="1"/>
  <c r="O44" i="1"/>
  <c r="P44" i="1"/>
  <c r="C45" i="1"/>
  <c r="E45" i="1"/>
  <c r="F45" i="1"/>
  <c r="G45" i="1"/>
  <c r="H45" i="1"/>
  <c r="I45" i="1"/>
  <c r="J45" i="1"/>
  <c r="K45" i="1"/>
  <c r="L45" i="1"/>
  <c r="M45" i="1"/>
  <c r="N45" i="1"/>
  <c r="O45" i="1"/>
  <c r="P45" i="1"/>
  <c r="C46" i="1"/>
  <c r="E46" i="1"/>
  <c r="F46" i="1"/>
  <c r="G46" i="1"/>
  <c r="H46" i="1"/>
  <c r="I46" i="1"/>
  <c r="J46" i="1"/>
  <c r="K46" i="1"/>
  <c r="L46" i="1"/>
  <c r="M46" i="1"/>
  <c r="N46" i="1"/>
  <c r="O46" i="1"/>
  <c r="P46" i="1"/>
  <c r="C47" i="1"/>
  <c r="E47" i="1"/>
  <c r="F47" i="1"/>
  <c r="G47" i="1"/>
  <c r="H47" i="1"/>
  <c r="I47" i="1"/>
  <c r="J47" i="1"/>
  <c r="K47" i="1"/>
  <c r="L47" i="1"/>
  <c r="M47" i="1"/>
  <c r="N47" i="1"/>
  <c r="O47" i="1"/>
  <c r="P47" i="1"/>
  <c r="C48" i="1"/>
  <c r="E48" i="1"/>
  <c r="F48" i="1"/>
  <c r="G48" i="1"/>
  <c r="H48" i="1"/>
  <c r="I48" i="1"/>
  <c r="J48" i="1"/>
  <c r="K48" i="1"/>
  <c r="L48" i="1"/>
  <c r="M48" i="1"/>
  <c r="N48" i="1"/>
  <c r="O48" i="1"/>
  <c r="P48" i="1"/>
  <c r="C49" i="1"/>
  <c r="E49" i="1"/>
  <c r="F49" i="1"/>
  <c r="G49" i="1"/>
  <c r="H49" i="1"/>
  <c r="I49" i="1"/>
  <c r="J49" i="1"/>
  <c r="K49" i="1"/>
  <c r="L49" i="1"/>
  <c r="M49" i="1"/>
  <c r="N49" i="1"/>
  <c r="O49" i="1"/>
  <c r="P49" i="1"/>
  <c r="C50" i="1"/>
  <c r="E50" i="1"/>
  <c r="F50" i="1"/>
  <c r="G50" i="1"/>
  <c r="H50" i="1"/>
  <c r="I50" i="1"/>
  <c r="J50" i="1"/>
  <c r="K50" i="1"/>
  <c r="L50" i="1"/>
  <c r="M50" i="1"/>
  <c r="N50" i="1"/>
  <c r="O50" i="1"/>
  <c r="P50" i="1"/>
  <c r="C51" i="1"/>
  <c r="E51" i="1"/>
  <c r="F51" i="1"/>
  <c r="G51" i="1"/>
  <c r="H51" i="1"/>
  <c r="I51" i="1"/>
  <c r="J51" i="1"/>
  <c r="K51" i="1"/>
  <c r="L51" i="1"/>
  <c r="M51" i="1"/>
  <c r="N51" i="1"/>
  <c r="O51" i="1"/>
  <c r="P51" i="1"/>
  <c r="C52" i="1"/>
  <c r="E52" i="1"/>
  <c r="F52" i="1"/>
  <c r="G52" i="1"/>
  <c r="H52" i="1"/>
  <c r="I52" i="1"/>
  <c r="J52" i="1"/>
  <c r="K52" i="1"/>
  <c r="L52" i="1"/>
  <c r="M52" i="1"/>
  <c r="N52" i="1"/>
  <c r="O52" i="1"/>
  <c r="P52" i="1"/>
  <c r="C53" i="1"/>
  <c r="E53" i="1"/>
  <c r="F53" i="1"/>
  <c r="G53" i="1"/>
  <c r="H53" i="1"/>
  <c r="I53" i="1"/>
  <c r="J53" i="1"/>
  <c r="K53" i="1"/>
  <c r="L53" i="1"/>
  <c r="M53" i="1"/>
  <c r="N53" i="1"/>
  <c r="O53" i="1"/>
  <c r="P53" i="1"/>
  <c r="C54" i="1"/>
  <c r="E54" i="1"/>
  <c r="F54" i="1"/>
  <c r="G54" i="1"/>
  <c r="H54" i="1"/>
  <c r="I54" i="1"/>
  <c r="J54" i="1"/>
  <c r="K54" i="1"/>
  <c r="L54" i="1"/>
  <c r="M54" i="1"/>
  <c r="N54" i="1"/>
  <c r="O54" i="1"/>
  <c r="P54" i="1"/>
  <c r="C55" i="1"/>
  <c r="E55" i="1"/>
  <c r="F55" i="1"/>
  <c r="G55" i="1"/>
  <c r="H55" i="1"/>
  <c r="I55" i="1"/>
  <c r="J55" i="1"/>
  <c r="K55" i="1"/>
  <c r="L55" i="1"/>
  <c r="M55" i="1"/>
  <c r="N55" i="1"/>
  <c r="O55" i="1"/>
  <c r="P55" i="1"/>
  <c r="C56" i="1"/>
  <c r="E56" i="1"/>
  <c r="F56" i="1"/>
  <c r="G56" i="1"/>
  <c r="H56" i="1"/>
  <c r="I56" i="1"/>
  <c r="J56" i="1"/>
  <c r="K56" i="1"/>
  <c r="L56" i="1"/>
  <c r="M56" i="1"/>
  <c r="N56" i="1"/>
  <c r="O56" i="1"/>
  <c r="P56" i="1"/>
  <c r="C57" i="1"/>
  <c r="E57" i="1"/>
  <c r="F57" i="1"/>
  <c r="G57" i="1"/>
  <c r="H57" i="1"/>
  <c r="I57" i="1"/>
  <c r="J57" i="1"/>
  <c r="K57" i="1"/>
  <c r="L57" i="1"/>
  <c r="M57" i="1"/>
  <c r="N57" i="1"/>
  <c r="O57" i="1"/>
  <c r="P57" i="1"/>
</calcChain>
</file>

<file path=xl/comments1.xml><?xml version="1.0" encoding="utf-8"?>
<comments xmlns="http://schemas.openxmlformats.org/spreadsheetml/2006/main">
  <authors>
    <author>jg</author>
  </authors>
  <commentList>
    <comment ref="D8" authorId="0">
      <text>
        <r>
          <rPr>
            <b/>
            <sz val="12"/>
            <color indexed="81"/>
            <rFont val="Tahoma"/>
            <family val="2"/>
          </rPr>
          <t>Ver Nota al final de la planilla</t>
        </r>
      </text>
    </comment>
  </commentList>
</comments>
</file>

<file path=xl/sharedStrings.xml><?xml version="1.0" encoding="utf-8"?>
<sst xmlns="http://schemas.openxmlformats.org/spreadsheetml/2006/main" count="116" uniqueCount="98">
  <si>
    <t>VALORES DE TRANSPORTES LOCALES</t>
  </si>
  <si>
    <t>Valor del equipo</t>
  </si>
  <si>
    <t>(A)</t>
  </si>
  <si>
    <t>Amortización</t>
  </si>
  <si>
    <t>$/hs      =</t>
  </si>
  <si>
    <t>Valor del Equipo  x 0,9 / 10000</t>
  </si>
  <si>
    <t>Seguro, patentes e impuestos</t>
  </si>
  <si>
    <t>(B)</t>
  </si>
  <si>
    <t>Intereses</t>
  </si>
  <si>
    <t>Valor del Equipo  x  Interes Anual  /  2*2000</t>
  </si>
  <si>
    <t>Valor de cámaras y cubiertas</t>
  </si>
  <si>
    <t>(C)</t>
  </si>
  <si>
    <t>Reparaciones y repuestos</t>
  </si>
  <si>
    <t>Valor del Equipo  x 1  x  0,9  x 0,6 / 10000</t>
  </si>
  <si>
    <t>Vida útil de cámaras y cubiertas</t>
  </si>
  <si>
    <t>(D)</t>
  </si>
  <si>
    <t>Lavado de la unidad</t>
  </si>
  <si>
    <t>3 hs Lavado  x  3 veces  x  12/2000</t>
  </si>
  <si>
    <t>Cantidad de cámaras y cubiertas</t>
  </si>
  <si>
    <t>(E)</t>
  </si>
  <si>
    <t>Valor del Equipo  x  Seguro, patentes e impuestos  /  2000</t>
  </si>
  <si>
    <t>Consumo de gas-oil</t>
  </si>
  <si>
    <t>(F)</t>
  </si>
  <si>
    <t>Cámaras y cubiertas</t>
  </si>
  <si>
    <t>$/km     =</t>
  </si>
  <si>
    <t>Nº cubiertas x Precio de cubiertas  /  Vida útil</t>
  </si>
  <si>
    <t>Costo del gas-oil</t>
  </si>
  <si>
    <t>(G)</t>
  </si>
  <si>
    <t>Combustibles y lubricantes</t>
  </si>
  <si>
    <t>Consumo  x  Costo del gas-oil   x  1,30</t>
  </si>
  <si>
    <t xml:space="preserve">Lubricantes </t>
  </si>
  <si>
    <t>Capacidad de carga</t>
  </si>
  <si>
    <t>(H)</t>
  </si>
  <si>
    <t>(I)</t>
  </si>
  <si>
    <t>Distancia</t>
  </si>
  <si>
    <t>Velocidad me-</t>
  </si>
  <si>
    <t>Tiempo viaje</t>
  </si>
  <si>
    <t>Tiempo carga</t>
  </si>
  <si>
    <t>Tiempo total</t>
  </si>
  <si>
    <t>Rendimiento</t>
  </si>
  <si>
    <t xml:space="preserve">Kilometros </t>
  </si>
  <si>
    <t>Reparaciones</t>
  </si>
  <si>
    <t>Lavado de la</t>
  </si>
  <si>
    <t>Seguro, pa-</t>
  </si>
  <si>
    <t>Cámaras y</t>
  </si>
  <si>
    <t xml:space="preserve">Mano de </t>
  </si>
  <si>
    <t>Combust. y</t>
  </si>
  <si>
    <t>Costo por</t>
  </si>
  <si>
    <t>media</t>
  </si>
  <si>
    <t>dia adoptada</t>
  </si>
  <si>
    <t>(ida y vuelta)</t>
  </si>
  <si>
    <t>y descarga</t>
  </si>
  <si>
    <t>de viaje</t>
  </si>
  <si>
    <t>recorridos</t>
  </si>
  <si>
    <t>y repuestos</t>
  </si>
  <si>
    <t xml:space="preserve">unidad </t>
  </si>
  <si>
    <t>tentes e imp.</t>
  </si>
  <si>
    <t>cubiertas</t>
  </si>
  <si>
    <t>obra</t>
  </si>
  <si>
    <t>Lubricantes</t>
  </si>
  <si>
    <t>tn/km</t>
  </si>
  <si>
    <t>(Km)</t>
  </si>
  <si>
    <t>(Km/h)</t>
  </si>
  <si>
    <t>(Minutos)</t>
  </si>
  <si>
    <t>(t x km)</t>
  </si>
  <si>
    <t>($)</t>
  </si>
  <si>
    <t>($tn/km)</t>
  </si>
  <si>
    <t>(1)</t>
  </si>
  <si>
    <t>(2)</t>
  </si>
  <si>
    <t>(3) =                      2x(1)x60/(2)</t>
  </si>
  <si>
    <t>(4)</t>
  </si>
  <si>
    <t>(3)+(4)= (5)</t>
  </si>
  <si>
    <t>(1)x(H)=(6)</t>
  </si>
  <si>
    <t>(1)x(2)=(7)</t>
  </si>
  <si>
    <t>(A)x(5)/60=(8)</t>
  </si>
  <si>
    <t>(B)x(5)/60=(9)</t>
  </si>
  <si>
    <t>(C)x(3)/60=(10)</t>
  </si>
  <si>
    <t>(D)x(5)/60=(11)</t>
  </si>
  <si>
    <t>(E)x(5)/60=(12)</t>
  </si>
  <si>
    <t>(F)x(7)=(13)</t>
  </si>
  <si>
    <t>(I)x(5)/60=(14)</t>
  </si>
  <si>
    <t>(G)x(7)=(15)</t>
  </si>
  <si>
    <t>S (8) a (15)/(6)=(16)</t>
  </si>
  <si>
    <t>Mano de Obra (oficial)</t>
  </si>
  <si>
    <t>Valores a cargar</t>
  </si>
  <si>
    <t>(Referidos a planillas DNV)</t>
  </si>
  <si>
    <t>Designación</t>
  </si>
  <si>
    <t>DMT (Km)</t>
  </si>
  <si>
    <t>Precio Unitario</t>
  </si>
  <si>
    <t>Parcial Rubro III</t>
  </si>
  <si>
    <t>RUBRO - TRANSPORTES</t>
  </si>
  <si>
    <t>Total Rubro</t>
  </si>
  <si>
    <t>Esponjamiento</t>
  </si>
  <si>
    <t>Dens Ap (tn/m3)</t>
  </si>
  <si>
    <t>Del camino a depósito</t>
  </si>
  <si>
    <r>
      <rPr>
        <b/>
        <sz val="16"/>
        <color indexed="8"/>
        <rFont val="Calibri"/>
        <family val="2"/>
      </rPr>
      <t xml:space="preserve">NOTA: </t>
    </r>
    <r>
      <rPr>
        <sz val="16"/>
        <color indexed="8"/>
        <rFont val="Calibri"/>
        <family val="2"/>
      </rPr>
      <t>Colocar el valor de un camión para obtener primero costo de transporte para un vehículo. Con la DMT y la velocidad calcular el tiempo de un viaje ida y vuelta (viaje "redondo).</t>
    </r>
  </si>
  <si>
    <t>Con el tiempo de un viaje y la capacidad del camión (p.e. 6 m3) calcular cuantos m3 puede transportar ese camión en un día (8 hs de trabajo). Con ese dato y el rendimiento propuesto</t>
  </si>
  <si>
    <r>
      <t xml:space="preserve">determinar el N° de camiones necesarios para asegurar el cumplimiento del item. Al Análisis de Precios </t>
    </r>
    <r>
      <rPr>
        <b/>
        <u/>
        <sz val="16"/>
        <color indexed="8"/>
        <rFont val="Calibri"/>
        <family val="2"/>
      </rPr>
      <t>solamente</t>
    </r>
    <r>
      <rPr>
        <sz val="16"/>
        <color indexed="8"/>
        <rFont val="Calibri"/>
        <family val="2"/>
      </rPr>
      <t xml:space="preserve"> colocarle la incidencia de $/m3 necesarios para incluir el transporte.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</si>
</sst>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43" formatCode="_ * #,##0.00_ ;_ * \-#,##0.00_ ;_ * &quot;-&quot;??_ ;_ @_ "/>
    <numFmt numFmtId="164" formatCode="0.00\ &quot;$/hs&quot;"/>
    <numFmt numFmtId="165" formatCode="0\ &quot;%&quot;"/>
    <numFmt numFmtId="166" formatCode="0\ &quot;$/nº&quot;"/>
    <numFmt numFmtId="167" formatCode="0,000\ &quot;km&quot;"/>
    <numFmt numFmtId="168" formatCode="0\ &quot;nº&quot;"/>
    <numFmt numFmtId="169" formatCode="0.00\ &quot;lts/km&quot;"/>
    <numFmt numFmtId="170" formatCode="0.00\ &quot;$/lts&quot;"/>
    <numFmt numFmtId="171" formatCode="0\ &quot;t&quot;"/>
    <numFmt numFmtId="172" formatCode="0.000"/>
    <numFmt numFmtId="173" formatCode="0.000\ &quot;t/m3 &quot;"/>
    <numFmt numFmtId="174" formatCode="0.000\ &quot;$/tkm&quot;"/>
    <numFmt numFmtId="175" formatCode="#,##0.00\ &quot;$/m3&quot;"/>
  </numFmts>
  <fonts count="15" x14ac:knownFonts="1">
    <font>
      <sz val="11"/>
      <color theme="1"/>
      <name val="Calibri"/>
      <family val="2"/>
      <scheme val="minor"/>
    </font>
    <font>
      <sz val="10"/>
      <name val="Tahoma"/>
      <family val="2"/>
    </font>
    <font>
      <b/>
      <sz val="10"/>
      <name val="Tahoma"/>
      <family val="2"/>
    </font>
    <font>
      <b/>
      <sz val="14"/>
      <name val="Tahoma"/>
      <family val="2"/>
    </font>
    <font>
      <sz val="12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color indexed="8"/>
      <name val="Tahoma"/>
      <family val="2"/>
    </font>
    <font>
      <sz val="10"/>
      <color indexed="8"/>
      <name val="Tahoma"/>
      <family val="2"/>
    </font>
    <font>
      <b/>
      <sz val="12"/>
      <color indexed="81"/>
      <name val="Tahoma"/>
      <family val="2"/>
    </font>
    <font>
      <sz val="16"/>
      <color indexed="8"/>
      <name val="Calibri"/>
      <family val="2"/>
    </font>
    <font>
      <b/>
      <sz val="16"/>
      <color indexed="8"/>
      <name val="Calibri"/>
      <family val="2"/>
    </font>
    <font>
      <b/>
      <u/>
      <sz val="16"/>
      <color indexed="8"/>
      <name val="Calibri"/>
      <family val="2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3" fillId="0" borderId="0" applyFont="0" applyFill="0" applyBorder="0" applyAlignment="0" applyProtection="0"/>
    <xf numFmtId="0" fontId="4" fillId="0" borderId="0"/>
  </cellStyleXfs>
  <cellXfs count="92">
    <xf numFmtId="0" fontId="0" fillId="0" borderId="0" xfId="0"/>
    <xf numFmtId="0" fontId="1" fillId="2" borderId="0" xfId="0" applyFont="1" applyFill="1"/>
    <xf numFmtId="0" fontId="2" fillId="2" borderId="0" xfId="0" applyFont="1" applyFill="1"/>
    <xf numFmtId="49" fontId="2" fillId="2" borderId="0" xfId="0" applyNumberFormat="1" applyFont="1" applyFill="1"/>
    <xf numFmtId="0" fontId="3" fillId="2" borderId="0" xfId="0" applyFont="1" applyFill="1"/>
    <xf numFmtId="1" fontId="2" fillId="2" borderId="0" xfId="0" quotePrefix="1" applyNumberFormat="1" applyFont="1" applyFill="1" applyBorder="1" applyAlignment="1">
      <alignment horizontal="left"/>
    </xf>
    <xf numFmtId="17" fontId="2" fillId="2" borderId="0" xfId="0" applyNumberFormat="1" applyFont="1" applyFill="1"/>
    <xf numFmtId="0" fontId="1" fillId="2" borderId="0" xfId="2" applyFont="1" applyFill="1"/>
    <xf numFmtId="164" fontId="1" fillId="0" borderId="0" xfId="1" applyNumberFormat="1" applyFont="1" applyBorder="1"/>
    <xf numFmtId="1" fontId="1" fillId="2" borderId="0" xfId="0" applyNumberFormat="1" applyFont="1" applyFill="1"/>
    <xf numFmtId="0" fontId="1" fillId="2" borderId="0" xfId="0" applyFont="1" applyFill="1" applyAlignment="1">
      <alignment horizontal="right"/>
    </xf>
    <xf numFmtId="2" fontId="1" fillId="2" borderId="0" xfId="0" applyNumberFormat="1" applyFont="1" applyFill="1"/>
    <xf numFmtId="0" fontId="1" fillId="2" borderId="0" xfId="0" quotePrefix="1" applyFont="1" applyFill="1" applyAlignment="1">
      <alignment horizontal="left"/>
    </xf>
    <xf numFmtId="165" fontId="6" fillId="0" borderId="1" xfId="0" applyNumberFormat="1" applyFont="1" applyFill="1" applyBorder="1"/>
    <xf numFmtId="167" fontId="6" fillId="0" borderId="1" xfId="0" applyNumberFormat="1" applyFont="1" applyFill="1" applyBorder="1"/>
    <xf numFmtId="168" fontId="6" fillId="0" borderId="1" xfId="0" applyNumberFormat="1" applyFont="1" applyFill="1" applyBorder="1"/>
    <xf numFmtId="169" fontId="6" fillId="0" borderId="1" xfId="0" applyNumberFormat="1" applyFont="1" applyFill="1" applyBorder="1"/>
    <xf numFmtId="171" fontId="6" fillId="0" borderId="1" xfId="0" applyNumberFormat="1" applyFont="1" applyFill="1" applyBorder="1"/>
    <xf numFmtId="0" fontId="1" fillId="0" borderId="0" xfId="0" applyFont="1" applyFill="1"/>
    <xf numFmtId="4" fontId="1" fillId="2" borderId="0" xfId="0" applyNumberFormat="1" applyFont="1" applyFill="1"/>
    <xf numFmtId="2" fontId="1" fillId="2" borderId="2" xfId="0" applyNumberFormat="1" applyFont="1" applyFill="1" applyBorder="1" applyAlignment="1">
      <alignment horizontal="center"/>
    </xf>
    <xf numFmtId="0" fontId="1" fillId="2" borderId="3" xfId="0" quotePrefix="1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quotePrefix="1" applyFont="1" applyFill="1" applyBorder="1" applyAlignment="1">
      <alignment horizontal="center" vertical="center"/>
    </xf>
    <xf numFmtId="2" fontId="1" fillId="2" borderId="5" xfId="0" applyNumberFormat="1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quotePrefix="1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 vertical="center"/>
    </xf>
    <xf numFmtId="2" fontId="1" fillId="2" borderId="5" xfId="0" applyNumberFormat="1" applyFont="1" applyFill="1" applyBorder="1" applyAlignment="1">
      <alignment horizontal="center" vertical="center"/>
    </xf>
    <xf numFmtId="2" fontId="1" fillId="2" borderId="6" xfId="0" applyNumberFormat="1" applyFont="1" applyFill="1" applyBorder="1" applyAlignment="1">
      <alignment horizontal="center" vertical="center"/>
    </xf>
    <xf numFmtId="2" fontId="1" fillId="2" borderId="8" xfId="0" applyNumberFormat="1" applyFont="1" applyFill="1" applyBorder="1" applyAlignment="1">
      <alignment horizontal="center" vertical="center"/>
    </xf>
    <xf numFmtId="49" fontId="1" fillId="0" borderId="9" xfId="0" applyNumberFormat="1" applyFont="1" applyFill="1" applyBorder="1" applyAlignment="1">
      <alignment horizontal="center" vertical="center"/>
    </xf>
    <xf numFmtId="49" fontId="1" fillId="0" borderId="10" xfId="0" applyNumberFormat="1" applyFont="1" applyFill="1" applyBorder="1" applyAlignment="1">
      <alignment horizontal="center" vertical="center"/>
    </xf>
    <xf numFmtId="49" fontId="1" fillId="0" borderId="10" xfId="0" applyNumberFormat="1" applyFont="1" applyFill="1" applyBorder="1" applyAlignment="1">
      <alignment horizontal="center" vertical="justify"/>
    </xf>
    <xf numFmtId="49" fontId="1" fillId="0" borderId="8" xfId="0" applyNumberFormat="1" applyFont="1" applyFill="1" applyBorder="1" applyAlignment="1">
      <alignment horizontal="center" vertical="center"/>
    </xf>
    <xf numFmtId="49" fontId="1" fillId="0" borderId="11" xfId="0" applyNumberFormat="1" applyFont="1" applyFill="1" applyBorder="1" applyAlignment="1">
      <alignment horizontal="center" vertical="center"/>
    </xf>
    <xf numFmtId="1" fontId="1" fillId="0" borderId="12" xfId="0" applyNumberFormat="1" applyFont="1" applyFill="1" applyBorder="1" applyAlignment="1">
      <alignment horizontal="center"/>
    </xf>
    <xf numFmtId="1" fontId="1" fillId="2" borderId="12" xfId="0" applyNumberFormat="1" applyFont="1" applyFill="1" applyBorder="1" applyAlignment="1">
      <alignment horizontal="center"/>
    </xf>
    <xf numFmtId="172" fontId="1" fillId="2" borderId="12" xfId="0" applyNumberFormat="1" applyFont="1" applyFill="1" applyBorder="1" applyAlignment="1">
      <alignment horizontal="center"/>
    </xf>
    <xf numFmtId="172" fontId="1" fillId="2" borderId="13" xfId="0" applyNumberFormat="1" applyFont="1" applyFill="1" applyBorder="1" applyAlignment="1">
      <alignment horizontal="center"/>
    </xf>
    <xf numFmtId="1" fontId="1" fillId="0" borderId="6" xfId="0" applyNumberFormat="1" applyFont="1" applyFill="1" applyBorder="1" applyAlignment="1">
      <alignment horizontal="center"/>
    </xf>
    <xf numFmtId="1" fontId="1" fillId="2" borderId="6" xfId="0" applyNumberFormat="1" applyFont="1" applyFill="1" applyBorder="1" applyAlignment="1">
      <alignment horizontal="center"/>
    </xf>
    <xf numFmtId="172" fontId="1" fillId="2" borderId="6" xfId="0" applyNumberFormat="1" applyFont="1" applyFill="1" applyBorder="1" applyAlignment="1">
      <alignment horizontal="center"/>
    </xf>
    <xf numFmtId="172" fontId="1" fillId="2" borderId="7" xfId="0" applyNumberFormat="1" applyFont="1" applyFill="1" applyBorder="1" applyAlignment="1">
      <alignment horizontal="center"/>
    </xf>
    <xf numFmtId="2" fontId="1" fillId="2" borderId="14" xfId="0" applyNumberFormat="1" applyFont="1" applyFill="1" applyBorder="1" applyAlignment="1">
      <alignment horizontal="center"/>
    </xf>
    <xf numFmtId="1" fontId="1" fillId="0" borderId="15" xfId="0" applyNumberFormat="1" applyFont="1" applyFill="1" applyBorder="1" applyAlignment="1">
      <alignment horizontal="center"/>
    </xf>
    <xf numFmtId="1" fontId="1" fillId="2" borderId="15" xfId="0" applyNumberFormat="1" applyFont="1" applyFill="1" applyBorder="1" applyAlignment="1">
      <alignment horizontal="center"/>
    </xf>
    <xf numFmtId="172" fontId="1" fillId="2" borderId="15" xfId="0" applyNumberFormat="1" applyFont="1" applyFill="1" applyBorder="1" applyAlignment="1">
      <alignment horizontal="center"/>
    </xf>
    <xf numFmtId="172" fontId="1" fillId="2" borderId="16" xfId="0" applyNumberFormat="1" applyFont="1" applyFill="1" applyBorder="1" applyAlignment="1">
      <alignment horizontal="center"/>
    </xf>
    <xf numFmtId="1" fontId="2" fillId="2" borderId="0" xfId="0" applyNumberFormat="1" applyFont="1" applyFill="1" applyBorder="1" applyAlignment="1">
      <alignment horizontal="center"/>
    </xf>
    <xf numFmtId="2" fontId="2" fillId="2" borderId="0" xfId="0" applyNumberFormat="1" applyFont="1" applyFill="1" applyBorder="1" applyAlignment="1">
      <alignment horizontal="center"/>
    </xf>
    <xf numFmtId="1" fontId="1" fillId="2" borderId="0" xfId="0" applyNumberFormat="1" applyFont="1" applyFill="1" applyBorder="1" applyAlignment="1">
      <alignment horizontal="center"/>
    </xf>
    <xf numFmtId="172" fontId="1" fillId="2" borderId="0" xfId="0" applyNumberFormat="1" applyFont="1" applyFill="1" applyBorder="1" applyAlignment="1">
      <alignment horizontal="center"/>
    </xf>
    <xf numFmtId="4" fontId="5" fillId="3" borderId="1" xfId="1" applyNumberFormat="1" applyFont="1" applyFill="1" applyBorder="1"/>
    <xf numFmtId="166" fontId="5" fillId="3" borderId="1" xfId="0" applyNumberFormat="1" applyFont="1" applyFill="1" applyBorder="1"/>
    <xf numFmtId="170" fontId="5" fillId="3" borderId="1" xfId="0" applyNumberFormat="1" applyFont="1" applyFill="1" applyBorder="1"/>
    <xf numFmtId="164" fontId="5" fillId="3" borderId="1" xfId="0" applyNumberFormat="1" applyFont="1" applyFill="1" applyBorder="1"/>
    <xf numFmtId="0" fontId="1" fillId="3" borderId="0" xfId="0" applyFont="1" applyFill="1"/>
    <xf numFmtId="0" fontId="7" fillId="0" borderId="0" xfId="0" applyFont="1" applyFill="1" applyBorder="1"/>
    <xf numFmtId="0" fontId="8" fillId="0" borderId="0" xfId="0" applyFont="1" applyFill="1" applyBorder="1"/>
    <xf numFmtId="0" fontId="8" fillId="0" borderId="0" xfId="0" applyFont="1" applyFill="1" applyBorder="1" applyAlignment="1">
      <alignment horizontal="center"/>
    </xf>
    <xf numFmtId="0" fontId="8" fillId="0" borderId="17" xfId="0" applyFont="1" applyFill="1" applyBorder="1" applyAlignment="1">
      <alignment horizontal="center"/>
    </xf>
    <xf numFmtId="0" fontId="8" fillId="0" borderId="18" xfId="0" applyFont="1" applyFill="1" applyBorder="1" applyAlignment="1">
      <alignment horizontal="center"/>
    </xf>
    <xf numFmtId="0" fontId="8" fillId="0" borderId="19" xfId="0" applyFont="1" applyFill="1" applyBorder="1" applyAlignment="1">
      <alignment horizontal="center"/>
    </xf>
    <xf numFmtId="0" fontId="8" fillId="0" borderId="20" xfId="0" applyFont="1" applyFill="1" applyBorder="1" applyAlignment="1">
      <alignment horizontal="center"/>
    </xf>
    <xf numFmtId="0" fontId="8" fillId="0" borderId="21" xfId="0" applyFont="1" applyFill="1" applyBorder="1" applyAlignment="1">
      <alignment horizontal="left"/>
    </xf>
    <xf numFmtId="0" fontId="8" fillId="0" borderId="22" xfId="0" applyFont="1" applyFill="1" applyBorder="1" applyAlignment="1">
      <alignment horizontal="left"/>
    </xf>
    <xf numFmtId="2" fontId="8" fillId="0" borderId="6" xfId="0" applyNumberFormat="1" applyFont="1" applyFill="1" applyBorder="1" applyAlignment="1">
      <alignment horizontal="center"/>
    </xf>
    <xf numFmtId="1" fontId="8" fillId="0" borderId="21" xfId="0" applyNumberFormat="1" applyFont="1" applyFill="1" applyBorder="1" applyAlignment="1">
      <alignment horizontal="center"/>
    </xf>
    <xf numFmtId="172" fontId="8" fillId="0" borderId="6" xfId="0" applyNumberFormat="1" applyFont="1" applyFill="1" applyBorder="1" applyAlignment="1">
      <alignment horizontal="right"/>
    </xf>
    <xf numFmtId="172" fontId="8" fillId="0" borderId="7" xfId="0" applyNumberFormat="1" applyFont="1" applyFill="1" applyBorder="1" applyAlignment="1">
      <alignment horizontal="right"/>
    </xf>
    <xf numFmtId="0" fontId="8" fillId="0" borderId="22" xfId="0" applyFont="1" applyFill="1" applyBorder="1" applyAlignment="1">
      <alignment horizontal="center"/>
    </xf>
    <xf numFmtId="0" fontId="8" fillId="0" borderId="21" xfId="0" applyFont="1" applyFill="1" applyBorder="1" applyAlignment="1">
      <alignment horizontal="center"/>
    </xf>
    <xf numFmtId="0" fontId="8" fillId="0" borderId="6" xfId="0" applyFont="1" applyFill="1" applyBorder="1"/>
    <xf numFmtId="0" fontId="8" fillId="0" borderId="21" xfId="0" applyFont="1" applyFill="1" applyBorder="1"/>
    <xf numFmtId="0" fontId="8" fillId="0" borderId="6" xfId="0" applyFont="1" applyFill="1" applyBorder="1" applyAlignment="1">
      <alignment horizontal="right"/>
    </xf>
    <xf numFmtId="0" fontId="8" fillId="0" borderId="23" xfId="0" applyFont="1" applyFill="1" applyBorder="1" applyAlignment="1">
      <alignment horizontal="center"/>
    </xf>
    <xf numFmtId="0" fontId="8" fillId="0" borderId="24" xfId="0" applyFont="1" applyFill="1" applyBorder="1" applyAlignment="1">
      <alignment horizontal="center"/>
    </xf>
    <xf numFmtId="172" fontId="8" fillId="0" borderId="15" xfId="0" applyNumberFormat="1" applyFont="1" applyFill="1" applyBorder="1" applyAlignment="1">
      <alignment horizontal="center"/>
    </xf>
    <xf numFmtId="172" fontId="8" fillId="0" borderId="25" xfId="0" applyNumberFormat="1" applyFont="1" applyFill="1" applyBorder="1" applyAlignment="1">
      <alignment horizontal="center"/>
    </xf>
    <xf numFmtId="172" fontId="8" fillId="0" borderId="26" xfId="0" applyNumberFormat="1" applyFont="1" applyFill="1" applyBorder="1" applyAlignment="1">
      <alignment horizontal="right"/>
    </xf>
    <xf numFmtId="175" fontId="8" fillId="0" borderId="27" xfId="0" applyNumberFormat="1" applyFont="1" applyFill="1" applyBorder="1" applyAlignment="1">
      <alignment horizontal="right"/>
    </xf>
    <xf numFmtId="0" fontId="8" fillId="0" borderId="28" xfId="0" applyFont="1" applyFill="1" applyBorder="1" applyAlignment="1">
      <alignment horizontal="left"/>
    </xf>
    <xf numFmtId="0" fontId="8" fillId="0" borderId="29" xfId="0" applyFont="1" applyFill="1" applyBorder="1" applyAlignment="1">
      <alignment horizontal="left"/>
    </xf>
    <xf numFmtId="173" fontId="8" fillId="0" borderId="12" xfId="0" applyNumberFormat="1" applyFont="1" applyFill="1" applyBorder="1" applyAlignment="1">
      <alignment horizontal="center"/>
    </xf>
    <xf numFmtId="1" fontId="8" fillId="0" borderId="12" xfId="0" applyNumberFormat="1" applyFont="1" applyFill="1" applyBorder="1" applyAlignment="1">
      <alignment horizontal="center"/>
    </xf>
    <xf numFmtId="174" fontId="8" fillId="0" borderId="12" xfId="0" applyNumberFormat="1" applyFont="1" applyFill="1" applyBorder="1" applyAlignment="1">
      <alignment horizontal="center"/>
    </xf>
    <xf numFmtId="175" fontId="8" fillId="0" borderId="13" xfId="0" applyNumberFormat="1" applyFont="1" applyFill="1" applyBorder="1" applyAlignment="1">
      <alignment horizontal="right"/>
    </xf>
    <xf numFmtId="0" fontId="8" fillId="0" borderId="29" xfId="0" applyFont="1" applyFill="1" applyBorder="1" applyAlignment="1">
      <alignment horizontal="right"/>
    </xf>
    <xf numFmtId="0" fontId="14" fillId="0" borderId="0" xfId="0" applyFont="1"/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</cellXfs>
  <cellStyles count="3">
    <cellStyle name="Millares" xfId="1" builtinId="3"/>
    <cellStyle name="Normal" xfId="0" builtinId="0"/>
    <cellStyle name="Normal_ANAN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57150</xdr:rowOff>
    </xdr:from>
    <xdr:to>
      <xdr:col>1</xdr:col>
      <xdr:colOff>104775</xdr:colOff>
      <xdr:row>4</xdr:row>
      <xdr:rowOff>76200</xdr:rowOff>
    </xdr:to>
    <xdr:pic>
      <xdr:nvPicPr>
        <xdr:cNvPr id="1037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57150"/>
          <a:ext cx="85725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Jos&#233;2/Proyectos/Pliegos%20y%20Especificaciones/05-%20AN&#193;LISIS%20DE%20PRECIOS%20-%20JUL%202016%20ECTO%20-%20REV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INST."/>
      <sheetName val="EQUIPOS"/>
      <sheetName val="TRANSP."/>
      <sheetName val="PLAN. MAT"/>
      <sheetName val="JORN., C.R, AGUA,TRANS.SUELOS"/>
      <sheetName val="BASE M.O."/>
      <sheetName val="DOSAJES DE Hº"/>
      <sheetName val="UBIC.DE ARIDOS, CAL Y CEMENTO "/>
      <sheetName val="ANALISIS"/>
      <sheetName val="COMP. PAV. FLEX."/>
      <sheetName val="PRESUPUESTO"/>
      <sheetName val="CARGA"/>
      <sheetName val="Item"/>
      <sheetName val="ValMateriales"/>
      <sheetName val="CostoMateriales"/>
      <sheetName val="Transporte"/>
      <sheetName val="Proyectos, obrador y otros"/>
      <sheetName val="Elaboración In Situ"/>
      <sheetName val="Hoja1"/>
      <sheetName val="ECTO"/>
      <sheetName val="ClasificaciónMat"/>
      <sheetName val="Elaboración in situ2"/>
      <sheetName val="Hoja3"/>
    </sheetNames>
    <sheetDataSet>
      <sheetData sheetId="0"/>
      <sheetData sheetId="1">
        <row r="16">
          <cell r="C16" t="str">
            <v xml:space="preserve"> </v>
          </cell>
        </row>
      </sheetData>
      <sheetData sheetId="2"/>
      <sheetData sheetId="3"/>
      <sheetData sheetId="4"/>
      <sheetData sheetId="5">
        <row r="16">
          <cell r="I16">
            <v>134.49476040000002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61"/>
  <sheetViews>
    <sheetView tabSelected="1" zoomScale="85" zoomScaleNormal="85" workbookViewId="0">
      <selection activeCell="A6" sqref="A6"/>
    </sheetView>
  </sheetViews>
  <sheetFormatPr baseColWidth="10" defaultColWidth="12.5703125" defaultRowHeight="15" x14ac:dyDescent="0.25"/>
  <cols>
    <col min="3" max="3" width="12.7109375" customWidth="1"/>
    <col min="8" max="8" width="14.28515625" customWidth="1"/>
    <col min="9" max="9" width="14.140625" customWidth="1"/>
    <col min="10" max="10" width="15.28515625" customWidth="1"/>
    <col min="11" max="11" width="15.7109375" customWidth="1"/>
    <col min="12" max="12" width="16.42578125" customWidth="1"/>
    <col min="13" max="13" width="11.5703125" bestFit="1" customWidth="1"/>
    <col min="14" max="14" width="13.85546875" bestFit="1" customWidth="1"/>
    <col min="15" max="15" width="15.140625" customWidth="1"/>
    <col min="16" max="16" width="19.5703125" customWidth="1"/>
  </cols>
  <sheetData>
    <row r="1" spans="1:16" x14ac:dyDescent="0.25">
      <c r="A1" s="1"/>
      <c r="B1" s="1"/>
      <c r="C1" s="1"/>
      <c r="D1" s="2"/>
      <c r="E1" s="2"/>
      <c r="F1" s="2"/>
      <c r="G1" s="2"/>
      <c r="H1" s="2"/>
      <c r="I1" s="2"/>
      <c r="J1" s="3"/>
      <c r="K1" s="1"/>
      <c r="L1" s="1"/>
      <c r="M1" s="1"/>
      <c r="N1" s="1"/>
      <c r="O1" s="1"/>
      <c r="P1" s="1"/>
    </row>
    <row r="2" spans="1:16" x14ac:dyDescent="0.25">
      <c r="A2" s="1"/>
      <c r="B2" s="1"/>
      <c r="C2" s="57"/>
      <c r="D2" s="2" t="s">
        <v>84</v>
      </c>
      <c r="E2" s="2"/>
      <c r="F2" s="2"/>
      <c r="G2" s="2"/>
      <c r="H2" s="2"/>
      <c r="I2" s="2"/>
      <c r="J2" s="3"/>
      <c r="K2" s="1"/>
      <c r="L2" s="1"/>
      <c r="M2" s="1"/>
      <c r="N2" s="1"/>
      <c r="O2" s="1"/>
      <c r="P2" s="1"/>
    </row>
    <row r="3" spans="1:16" ht="18" x14ac:dyDescent="0.25">
      <c r="A3" s="2"/>
      <c r="B3" s="4"/>
      <c r="C3" s="4"/>
      <c r="D3" s="4"/>
      <c r="E3" s="2"/>
      <c r="F3" s="2"/>
      <c r="G3" s="2"/>
      <c r="H3" s="2"/>
      <c r="I3" s="2"/>
      <c r="J3" s="3"/>
      <c r="K3" s="1"/>
      <c r="L3" s="1"/>
      <c r="M3" s="1"/>
      <c r="N3" s="1"/>
      <c r="O3" s="1"/>
      <c r="P3" s="1"/>
    </row>
    <row r="4" spans="1:16" x14ac:dyDescent="0.25">
      <c r="A4" s="2"/>
      <c r="B4" s="2"/>
      <c r="C4" s="2"/>
      <c r="D4" s="2"/>
      <c r="E4" s="2"/>
      <c r="F4" s="2"/>
      <c r="G4" s="2"/>
      <c r="H4" s="2"/>
      <c r="I4" s="2"/>
      <c r="J4" s="3" t="str">
        <f>[1]INST.!C16</f>
        <v xml:space="preserve"> </v>
      </c>
      <c r="K4" s="1"/>
      <c r="L4" s="1"/>
      <c r="M4" s="1"/>
      <c r="N4" s="1"/>
      <c r="O4" s="1"/>
      <c r="P4" s="1"/>
    </row>
    <row r="5" spans="1:16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1"/>
      <c r="L5" s="1"/>
      <c r="M5" s="1"/>
      <c r="N5" s="1"/>
      <c r="O5" s="1"/>
      <c r="P5" s="1"/>
    </row>
    <row r="6" spans="1:16" x14ac:dyDescent="0.25">
      <c r="A6" s="5" t="s">
        <v>0</v>
      </c>
      <c r="B6" s="1"/>
      <c r="C6" s="1"/>
      <c r="D6" s="1"/>
      <c r="E6" s="6" t="s">
        <v>85</v>
      </c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1:16" x14ac:dyDescent="0.25">
      <c r="A7" s="7"/>
      <c r="B7" s="7"/>
      <c r="C7" s="7"/>
      <c r="D7" s="8"/>
      <c r="E7" s="7"/>
      <c r="F7" s="7"/>
      <c r="G7" s="7"/>
      <c r="H7" s="7"/>
      <c r="I7" s="1"/>
      <c r="J7" s="1"/>
      <c r="K7" s="1"/>
      <c r="L7" s="1"/>
      <c r="M7" s="1"/>
      <c r="N7" s="1"/>
      <c r="O7" s="1"/>
      <c r="P7" s="1"/>
    </row>
    <row r="8" spans="1:16" x14ac:dyDescent="0.25">
      <c r="A8" s="9" t="s">
        <v>1</v>
      </c>
      <c r="B8" s="1"/>
      <c r="C8" s="1"/>
      <c r="D8" s="53">
        <v>8000000</v>
      </c>
      <c r="E8" s="1"/>
      <c r="F8" s="10" t="s">
        <v>2</v>
      </c>
      <c r="G8" s="1" t="s">
        <v>3</v>
      </c>
      <c r="H8" s="1"/>
      <c r="I8" s="9"/>
      <c r="J8" s="11">
        <f>+D8*0.9/10000</f>
        <v>720</v>
      </c>
      <c r="K8" s="12" t="s">
        <v>4</v>
      </c>
      <c r="L8" s="12" t="s">
        <v>5</v>
      </c>
      <c r="M8" s="1"/>
      <c r="N8" s="1"/>
      <c r="O8" s="1"/>
      <c r="P8" s="1"/>
    </row>
    <row r="9" spans="1:16" x14ac:dyDescent="0.25">
      <c r="A9" s="9" t="s">
        <v>6</v>
      </c>
      <c r="B9" s="1"/>
      <c r="C9" s="1"/>
      <c r="D9" s="13">
        <v>10</v>
      </c>
      <c r="E9" s="1"/>
      <c r="F9" s="10" t="s">
        <v>7</v>
      </c>
      <c r="G9" s="1" t="s">
        <v>8</v>
      </c>
      <c r="H9" s="1"/>
      <c r="I9" s="9"/>
      <c r="J9" s="11">
        <f>+D8*0.07/4000</f>
        <v>140</v>
      </c>
      <c r="K9" s="12" t="s">
        <v>4</v>
      </c>
      <c r="L9" s="12" t="s">
        <v>9</v>
      </c>
      <c r="M9" s="1"/>
      <c r="N9" s="1"/>
      <c r="O9" s="1"/>
      <c r="P9" s="1"/>
    </row>
    <row r="10" spans="1:16" x14ac:dyDescent="0.25">
      <c r="A10" s="9" t="s">
        <v>10</v>
      </c>
      <c r="B10" s="1"/>
      <c r="C10" s="1"/>
      <c r="D10" s="54">
        <v>28000</v>
      </c>
      <c r="E10" s="1"/>
      <c r="F10" s="10" t="s">
        <v>11</v>
      </c>
      <c r="G10" s="12" t="s">
        <v>12</v>
      </c>
      <c r="H10" s="1"/>
      <c r="I10" s="9"/>
      <c r="J10" s="11">
        <f>+D8*1*0.9*0.6/10000</f>
        <v>432</v>
      </c>
      <c r="K10" s="12" t="s">
        <v>4</v>
      </c>
      <c r="L10" s="12" t="s">
        <v>13</v>
      </c>
      <c r="M10" s="1"/>
      <c r="N10" s="1"/>
      <c r="O10" s="1"/>
      <c r="P10" s="1"/>
    </row>
    <row r="11" spans="1:16" x14ac:dyDescent="0.25">
      <c r="A11" s="9" t="s">
        <v>14</v>
      </c>
      <c r="B11" s="1"/>
      <c r="C11" s="1"/>
      <c r="D11" s="14">
        <v>50000</v>
      </c>
      <c r="E11" s="1"/>
      <c r="F11" s="10" t="s">
        <v>15</v>
      </c>
      <c r="G11" s="1" t="s">
        <v>16</v>
      </c>
      <c r="H11" s="1"/>
      <c r="I11" s="9"/>
      <c r="J11" s="11">
        <f>3*D17*3*0.006</f>
        <v>19.574999999999999</v>
      </c>
      <c r="K11" s="12" t="s">
        <v>4</v>
      </c>
      <c r="L11" s="12" t="s">
        <v>17</v>
      </c>
      <c r="M11" s="1"/>
      <c r="N11" s="1"/>
      <c r="O11" s="1"/>
      <c r="P11" s="1"/>
    </row>
    <row r="12" spans="1:16" x14ac:dyDescent="0.25">
      <c r="A12" s="9" t="s">
        <v>18</v>
      </c>
      <c r="B12" s="1"/>
      <c r="C12" s="1"/>
      <c r="D12" s="15">
        <v>6</v>
      </c>
      <c r="E12" s="1"/>
      <c r="F12" s="10" t="s">
        <v>19</v>
      </c>
      <c r="G12" s="1" t="s">
        <v>6</v>
      </c>
      <c r="H12" s="1"/>
      <c r="I12" s="9"/>
      <c r="J12" s="11">
        <f>+D8*0.1/2000</f>
        <v>400</v>
      </c>
      <c r="K12" s="12" t="s">
        <v>4</v>
      </c>
      <c r="L12" s="12" t="s">
        <v>20</v>
      </c>
      <c r="M12" s="1"/>
      <c r="N12" s="1"/>
      <c r="O12" s="1"/>
      <c r="P12" s="1"/>
    </row>
    <row r="13" spans="1:16" x14ac:dyDescent="0.25">
      <c r="A13" s="9" t="s">
        <v>21</v>
      </c>
      <c r="B13" s="1"/>
      <c r="C13" s="1"/>
      <c r="D13" s="16">
        <v>0.35</v>
      </c>
      <c r="E13" s="1"/>
      <c r="F13" s="10" t="s">
        <v>22</v>
      </c>
      <c r="G13" s="1" t="s">
        <v>23</v>
      </c>
      <c r="H13" s="1"/>
      <c r="I13" s="9"/>
      <c r="J13" s="11">
        <f>+D12*D10/D11</f>
        <v>3.36</v>
      </c>
      <c r="K13" s="12" t="s">
        <v>24</v>
      </c>
      <c r="L13" s="12" t="s">
        <v>25</v>
      </c>
      <c r="M13" s="1"/>
      <c r="N13" s="1"/>
      <c r="O13" s="1"/>
      <c r="P13" s="1"/>
    </row>
    <row r="14" spans="1:16" x14ac:dyDescent="0.25">
      <c r="A14" s="9" t="s">
        <v>26</v>
      </c>
      <c r="B14" s="1"/>
      <c r="C14" s="1"/>
      <c r="D14" s="55">
        <v>36.4</v>
      </c>
      <c r="E14" s="1"/>
      <c r="F14" s="10" t="s">
        <v>27</v>
      </c>
      <c r="G14" s="12" t="s">
        <v>28</v>
      </c>
      <c r="H14" s="1"/>
      <c r="I14" s="9"/>
      <c r="J14" s="11">
        <f>+D13*D14*1.3</f>
        <v>16.561999999999998</v>
      </c>
      <c r="K14" s="12" t="s">
        <v>24</v>
      </c>
      <c r="L14" s="12" t="s">
        <v>29</v>
      </c>
      <c r="M14" s="1"/>
      <c r="N14" s="1"/>
      <c r="O14" s="1"/>
      <c r="P14" s="1"/>
    </row>
    <row r="15" spans="1:16" x14ac:dyDescent="0.25">
      <c r="A15" s="9" t="s">
        <v>30</v>
      </c>
      <c r="B15" s="1"/>
      <c r="C15" s="1"/>
      <c r="D15" s="13">
        <v>30</v>
      </c>
      <c r="E15" s="1"/>
      <c r="F15" s="1"/>
      <c r="G15" s="1"/>
      <c r="H15" s="9"/>
      <c r="I15" s="11"/>
      <c r="J15" s="12"/>
      <c r="K15" s="12"/>
      <c r="L15" s="1"/>
      <c r="M15" s="1"/>
      <c r="N15" s="1"/>
      <c r="O15" s="1"/>
      <c r="P15" s="1"/>
    </row>
    <row r="16" spans="1:16" x14ac:dyDescent="0.25">
      <c r="A16" s="9" t="s">
        <v>31</v>
      </c>
      <c r="B16" s="1"/>
      <c r="C16" s="1"/>
      <c r="D16" s="17">
        <v>8</v>
      </c>
      <c r="E16" s="18" t="s">
        <v>32</v>
      </c>
      <c r="F16" s="1"/>
      <c r="G16" s="1"/>
      <c r="H16" s="9"/>
      <c r="I16" s="11"/>
      <c r="J16" s="1"/>
      <c r="K16" s="1"/>
      <c r="L16" s="1"/>
      <c r="M16" s="1"/>
      <c r="N16" s="1"/>
      <c r="O16" s="1"/>
      <c r="P16" s="1"/>
    </row>
    <row r="17" spans="1:16" x14ac:dyDescent="0.25">
      <c r="A17" s="9" t="s">
        <v>83</v>
      </c>
      <c r="B17" s="1"/>
      <c r="C17" s="1"/>
      <c r="D17" s="56">
        <v>362.5</v>
      </c>
      <c r="E17" s="18" t="s">
        <v>33</v>
      </c>
      <c r="F17" s="1"/>
      <c r="G17" s="1"/>
      <c r="H17" s="9"/>
      <c r="I17" s="11"/>
      <c r="J17" s="1"/>
      <c r="K17" s="1"/>
      <c r="L17" s="1"/>
      <c r="M17" s="1"/>
      <c r="N17" s="1"/>
      <c r="O17" s="1"/>
      <c r="P17" s="1"/>
    </row>
    <row r="18" spans="1:16" ht="15.75" thickBot="1" x14ac:dyDescent="0.3">
      <c r="A18" s="9"/>
      <c r="B18" s="1"/>
      <c r="C18" s="1"/>
      <c r="D18" s="19"/>
      <c r="E18" s="1"/>
      <c r="F18" s="1"/>
      <c r="G18" s="1"/>
      <c r="H18" s="1"/>
      <c r="I18" s="11"/>
      <c r="J18" s="1"/>
      <c r="K18" s="1"/>
      <c r="L18" s="1"/>
      <c r="M18" s="1"/>
      <c r="N18" s="1"/>
      <c r="O18" s="1"/>
      <c r="P18" s="1"/>
    </row>
    <row r="19" spans="1:16" x14ac:dyDescent="0.25">
      <c r="A19" s="20" t="s">
        <v>34</v>
      </c>
      <c r="B19" s="21" t="s">
        <v>35</v>
      </c>
      <c r="C19" s="21" t="s">
        <v>36</v>
      </c>
      <c r="D19" s="22" t="s">
        <v>37</v>
      </c>
      <c r="E19" s="22" t="s">
        <v>38</v>
      </c>
      <c r="F19" s="90" t="s">
        <v>39</v>
      </c>
      <c r="G19" s="21" t="s">
        <v>40</v>
      </c>
      <c r="H19" s="90" t="s">
        <v>3</v>
      </c>
      <c r="I19" s="90" t="s">
        <v>8</v>
      </c>
      <c r="J19" s="22" t="s">
        <v>41</v>
      </c>
      <c r="K19" s="22" t="s">
        <v>42</v>
      </c>
      <c r="L19" s="22" t="s">
        <v>43</v>
      </c>
      <c r="M19" s="22" t="s">
        <v>44</v>
      </c>
      <c r="N19" s="21" t="s">
        <v>45</v>
      </c>
      <c r="O19" s="22" t="s">
        <v>46</v>
      </c>
      <c r="P19" s="23" t="s">
        <v>47</v>
      </c>
    </row>
    <row r="20" spans="1:16" x14ac:dyDescent="0.25">
      <c r="A20" s="24" t="s">
        <v>48</v>
      </c>
      <c r="B20" s="25" t="s">
        <v>49</v>
      </c>
      <c r="C20" s="25" t="s">
        <v>50</v>
      </c>
      <c r="D20" s="25" t="s">
        <v>51</v>
      </c>
      <c r="E20" s="25" t="s">
        <v>52</v>
      </c>
      <c r="F20" s="91"/>
      <c r="G20" s="25" t="s">
        <v>53</v>
      </c>
      <c r="H20" s="91"/>
      <c r="I20" s="91"/>
      <c r="J20" s="25" t="s">
        <v>54</v>
      </c>
      <c r="K20" s="26" t="s">
        <v>55</v>
      </c>
      <c r="L20" s="25" t="s">
        <v>56</v>
      </c>
      <c r="M20" s="25" t="s">
        <v>57</v>
      </c>
      <c r="N20" s="25" t="s">
        <v>58</v>
      </c>
      <c r="O20" s="25" t="s">
        <v>59</v>
      </c>
      <c r="P20" s="27" t="s">
        <v>60</v>
      </c>
    </row>
    <row r="21" spans="1:16" x14ac:dyDescent="0.25">
      <c r="A21" s="28" t="s">
        <v>61</v>
      </c>
      <c r="B21" s="29" t="s">
        <v>62</v>
      </c>
      <c r="C21" s="29" t="s">
        <v>63</v>
      </c>
      <c r="D21" s="29" t="s">
        <v>63</v>
      </c>
      <c r="E21" s="29" t="s">
        <v>63</v>
      </c>
      <c r="F21" s="29" t="s">
        <v>64</v>
      </c>
      <c r="G21" s="29" t="s">
        <v>61</v>
      </c>
      <c r="H21" s="29" t="s">
        <v>65</v>
      </c>
      <c r="I21" s="29" t="s">
        <v>65</v>
      </c>
      <c r="J21" s="29" t="s">
        <v>65</v>
      </c>
      <c r="K21" s="29" t="s">
        <v>65</v>
      </c>
      <c r="L21" s="29" t="s">
        <v>65</v>
      </c>
      <c r="M21" s="29" t="s">
        <v>65</v>
      </c>
      <c r="N21" s="29" t="s">
        <v>65</v>
      </c>
      <c r="O21" s="29" t="s">
        <v>65</v>
      </c>
      <c r="P21" s="30" t="s">
        <v>66</v>
      </c>
    </row>
    <row r="22" spans="1:16" ht="25.5" x14ac:dyDescent="0.25">
      <c r="A22" s="31" t="s">
        <v>67</v>
      </c>
      <c r="B22" s="32" t="s">
        <v>68</v>
      </c>
      <c r="C22" s="33" t="s">
        <v>69</v>
      </c>
      <c r="D22" s="32" t="s">
        <v>70</v>
      </c>
      <c r="E22" s="32" t="s">
        <v>71</v>
      </c>
      <c r="F22" s="32" t="s">
        <v>72</v>
      </c>
      <c r="G22" s="32" t="s">
        <v>73</v>
      </c>
      <c r="H22" s="32" t="s">
        <v>74</v>
      </c>
      <c r="I22" s="32" t="s">
        <v>75</v>
      </c>
      <c r="J22" s="32" t="s">
        <v>76</v>
      </c>
      <c r="K22" s="32" t="s">
        <v>77</v>
      </c>
      <c r="L22" s="32" t="s">
        <v>78</v>
      </c>
      <c r="M22" s="32" t="s">
        <v>79</v>
      </c>
      <c r="N22" s="32" t="s">
        <v>80</v>
      </c>
      <c r="O22" s="32" t="s">
        <v>81</v>
      </c>
      <c r="P22" s="34" t="s">
        <v>82</v>
      </c>
    </row>
    <row r="23" spans="1:16" x14ac:dyDescent="0.25">
      <c r="A23" s="35">
        <v>1</v>
      </c>
      <c r="B23" s="36">
        <v>20</v>
      </c>
      <c r="C23" s="37">
        <f t="shared" ref="C23:C57" si="0">+A23*60*2/B23</f>
        <v>6</v>
      </c>
      <c r="D23" s="37">
        <v>8</v>
      </c>
      <c r="E23" s="37">
        <f t="shared" ref="E23:E57" si="1">+C23+D23</f>
        <v>14</v>
      </c>
      <c r="F23" s="37">
        <f t="shared" ref="F23:F57" si="2">+A23*$D$16</f>
        <v>8</v>
      </c>
      <c r="G23" s="37">
        <f t="shared" ref="G23:G57" si="3">+A23*2</f>
        <v>2</v>
      </c>
      <c r="H23" s="38">
        <f>1/60*$J$8*E23</f>
        <v>168</v>
      </c>
      <c r="I23" s="38">
        <f t="shared" ref="I23:I57" si="4">1/60*$J$9*E23</f>
        <v>32.666666666666671</v>
      </c>
      <c r="J23" s="38">
        <f t="shared" ref="J23:J57" si="5">1/60*$J$10*C23</f>
        <v>43.2</v>
      </c>
      <c r="K23" s="38">
        <f t="shared" ref="K23:K57" si="6">1/60*($J$11)*E23</f>
        <v>4.5674999999999999</v>
      </c>
      <c r="L23" s="38">
        <f t="shared" ref="L23:L57" si="7">1/60*$J$12*E23</f>
        <v>93.333333333333343</v>
      </c>
      <c r="M23" s="38">
        <f t="shared" ref="M23:M57" si="8">$J$13*G23</f>
        <v>6.72</v>
      </c>
      <c r="N23" s="38">
        <f t="shared" ref="N23:N57" si="9">1/60*$D$17*E23</f>
        <v>84.583333333333343</v>
      </c>
      <c r="O23" s="38">
        <f t="shared" ref="O23:O57" si="10">$J$14*G23</f>
        <v>33.123999999999995</v>
      </c>
      <c r="P23" s="39">
        <f>SUM(H23:O23)/F23</f>
        <v>58.274354166666683</v>
      </c>
    </row>
    <row r="24" spans="1:16" x14ac:dyDescent="0.25">
      <c r="A24" s="24">
        <v>1.5</v>
      </c>
      <c r="B24" s="40">
        <v>22</v>
      </c>
      <c r="C24" s="41">
        <f t="shared" si="0"/>
        <v>8.1818181818181817</v>
      </c>
      <c r="D24" s="41">
        <v>8</v>
      </c>
      <c r="E24" s="41">
        <f t="shared" si="1"/>
        <v>16.18181818181818</v>
      </c>
      <c r="F24" s="41">
        <f t="shared" si="2"/>
        <v>12</v>
      </c>
      <c r="G24" s="41">
        <f t="shared" si="3"/>
        <v>3</v>
      </c>
      <c r="H24" s="42">
        <f t="shared" ref="H24:H57" si="11">1/60*$J$8*E24</f>
        <v>194.18181818181816</v>
      </c>
      <c r="I24" s="42">
        <f t="shared" si="4"/>
        <v>37.757575757575758</v>
      </c>
      <c r="J24" s="42">
        <f t="shared" si="5"/>
        <v>58.909090909090907</v>
      </c>
      <c r="K24" s="42">
        <f t="shared" si="6"/>
        <v>5.2793181818181809</v>
      </c>
      <c r="L24" s="42">
        <f t="shared" si="7"/>
        <v>107.87878787878788</v>
      </c>
      <c r="M24" s="42">
        <f t="shared" si="8"/>
        <v>10.08</v>
      </c>
      <c r="N24" s="42">
        <f t="shared" si="9"/>
        <v>97.765151515151501</v>
      </c>
      <c r="O24" s="42">
        <f t="shared" si="10"/>
        <v>49.685999999999993</v>
      </c>
      <c r="P24" s="43">
        <f t="shared" ref="P24:P57" si="12">SUM(H24:O24)/F24</f>
        <v>46.794811868686857</v>
      </c>
    </row>
    <row r="25" spans="1:16" x14ac:dyDescent="0.25">
      <c r="A25" s="24">
        <v>2</v>
      </c>
      <c r="B25" s="40">
        <v>23</v>
      </c>
      <c r="C25" s="41">
        <f t="shared" si="0"/>
        <v>10.434782608695652</v>
      </c>
      <c r="D25" s="41">
        <v>8</v>
      </c>
      <c r="E25" s="41">
        <f t="shared" si="1"/>
        <v>18.434782608695652</v>
      </c>
      <c r="F25" s="41">
        <f t="shared" si="2"/>
        <v>16</v>
      </c>
      <c r="G25" s="41">
        <f t="shared" si="3"/>
        <v>4</v>
      </c>
      <c r="H25" s="42">
        <f t="shared" si="11"/>
        <v>221.21739130434781</v>
      </c>
      <c r="I25" s="42">
        <f t="shared" si="4"/>
        <v>43.014492753623195</v>
      </c>
      <c r="J25" s="42">
        <f t="shared" si="5"/>
        <v>75.130434782608702</v>
      </c>
      <c r="K25" s="42">
        <f t="shared" si="6"/>
        <v>6.0143478260869561</v>
      </c>
      <c r="L25" s="42">
        <f t="shared" si="7"/>
        <v>122.89855072463769</v>
      </c>
      <c r="M25" s="42">
        <f t="shared" si="8"/>
        <v>13.44</v>
      </c>
      <c r="N25" s="42">
        <f t="shared" si="9"/>
        <v>111.37681159420291</v>
      </c>
      <c r="O25" s="42">
        <f t="shared" si="10"/>
        <v>66.24799999999999</v>
      </c>
      <c r="P25" s="43">
        <f t="shared" si="12"/>
        <v>41.208751811594198</v>
      </c>
    </row>
    <row r="26" spans="1:16" x14ac:dyDescent="0.25">
      <c r="A26" s="24">
        <v>2.5</v>
      </c>
      <c r="B26" s="40">
        <v>25</v>
      </c>
      <c r="C26" s="41">
        <f t="shared" si="0"/>
        <v>12</v>
      </c>
      <c r="D26" s="41">
        <v>8</v>
      </c>
      <c r="E26" s="41">
        <f t="shared" si="1"/>
        <v>20</v>
      </c>
      <c r="F26" s="41">
        <f t="shared" si="2"/>
        <v>20</v>
      </c>
      <c r="G26" s="41">
        <f t="shared" si="3"/>
        <v>5</v>
      </c>
      <c r="H26" s="42">
        <f t="shared" si="11"/>
        <v>240</v>
      </c>
      <c r="I26" s="42">
        <f t="shared" si="4"/>
        <v>46.666666666666671</v>
      </c>
      <c r="J26" s="42">
        <f t="shared" si="5"/>
        <v>86.4</v>
      </c>
      <c r="K26" s="42">
        <f t="shared" si="6"/>
        <v>6.5249999999999995</v>
      </c>
      <c r="L26" s="42">
        <f t="shared" si="7"/>
        <v>133.33333333333334</v>
      </c>
      <c r="M26" s="42">
        <f t="shared" si="8"/>
        <v>16.8</v>
      </c>
      <c r="N26" s="42">
        <f t="shared" si="9"/>
        <v>120.83333333333334</v>
      </c>
      <c r="O26" s="42">
        <f t="shared" si="10"/>
        <v>82.809999999999988</v>
      </c>
      <c r="P26" s="43">
        <f t="shared" si="12"/>
        <v>36.668416666666666</v>
      </c>
    </row>
    <row r="27" spans="1:16" x14ac:dyDescent="0.25">
      <c r="A27" s="24">
        <v>3</v>
      </c>
      <c r="B27" s="40">
        <v>27</v>
      </c>
      <c r="C27" s="41">
        <f t="shared" si="0"/>
        <v>13.333333333333334</v>
      </c>
      <c r="D27" s="41">
        <v>8</v>
      </c>
      <c r="E27" s="41">
        <f t="shared" si="1"/>
        <v>21.333333333333336</v>
      </c>
      <c r="F27" s="41">
        <f t="shared" si="2"/>
        <v>24</v>
      </c>
      <c r="G27" s="41">
        <f t="shared" si="3"/>
        <v>6</v>
      </c>
      <c r="H27" s="42">
        <f t="shared" si="11"/>
        <v>256</v>
      </c>
      <c r="I27" s="42">
        <f t="shared" si="4"/>
        <v>49.777777777777786</v>
      </c>
      <c r="J27" s="42">
        <f t="shared" si="5"/>
        <v>96</v>
      </c>
      <c r="K27" s="42">
        <f t="shared" si="6"/>
        <v>6.9600000000000009</v>
      </c>
      <c r="L27" s="42">
        <f t="shared" si="7"/>
        <v>142.22222222222226</v>
      </c>
      <c r="M27" s="42">
        <f t="shared" si="8"/>
        <v>20.16</v>
      </c>
      <c r="N27" s="42">
        <f t="shared" si="9"/>
        <v>128.88888888888891</v>
      </c>
      <c r="O27" s="42">
        <f t="shared" si="10"/>
        <v>99.371999999999986</v>
      </c>
      <c r="P27" s="43">
        <f t="shared" si="12"/>
        <v>33.307537037037036</v>
      </c>
    </row>
    <row r="28" spans="1:16" x14ac:dyDescent="0.25">
      <c r="A28" s="24">
        <v>3.5</v>
      </c>
      <c r="B28" s="40">
        <v>29</v>
      </c>
      <c r="C28" s="41">
        <f t="shared" si="0"/>
        <v>14.482758620689655</v>
      </c>
      <c r="D28" s="41">
        <v>8</v>
      </c>
      <c r="E28" s="41">
        <f t="shared" si="1"/>
        <v>22.482758620689655</v>
      </c>
      <c r="F28" s="41">
        <f t="shared" si="2"/>
        <v>28</v>
      </c>
      <c r="G28" s="41">
        <f t="shared" si="3"/>
        <v>7</v>
      </c>
      <c r="H28" s="42">
        <f t="shared" si="11"/>
        <v>269.79310344827587</v>
      </c>
      <c r="I28" s="42">
        <f t="shared" si="4"/>
        <v>52.459770114942529</v>
      </c>
      <c r="J28" s="42">
        <f t="shared" si="5"/>
        <v>104.27586206896552</v>
      </c>
      <c r="K28" s="42">
        <f t="shared" si="6"/>
        <v>7.335</v>
      </c>
      <c r="L28" s="42">
        <f t="shared" si="7"/>
        <v>149.88505747126436</v>
      </c>
      <c r="M28" s="42">
        <f t="shared" si="8"/>
        <v>23.52</v>
      </c>
      <c r="N28" s="42">
        <f t="shared" si="9"/>
        <v>135.83333333333334</v>
      </c>
      <c r="O28" s="42">
        <f t="shared" si="10"/>
        <v>115.93399999999998</v>
      </c>
      <c r="P28" s="43">
        <f t="shared" si="12"/>
        <v>30.679861658456481</v>
      </c>
    </row>
    <row r="29" spans="1:16" x14ac:dyDescent="0.25">
      <c r="A29" s="24">
        <v>4</v>
      </c>
      <c r="B29" s="40">
        <v>30</v>
      </c>
      <c r="C29" s="41">
        <f t="shared" si="0"/>
        <v>16</v>
      </c>
      <c r="D29" s="41">
        <v>8</v>
      </c>
      <c r="E29" s="41">
        <f t="shared" si="1"/>
        <v>24</v>
      </c>
      <c r="F29" s="41">
        <f t="shared" si="2"/>
        <v>32</v>
      </c>
      <c r="G29" s="41">
        <f t="shared" si="3"/>
        <v>8</v>
      </c>
      <c r="H29" s="42">
        <f t="shared" si="11"/>
        <v>288</v>
      </c>
      <c r="I29" s="42">
        <f t="shared" si="4"/>
        <v>56</v>
      </c>
      <c r="J29" s="42">
        <f t="shared" si="5"/>
        <v>115.2</v>
      </c>
      <c r="K29" s="42">
        <f t="shared" si="6"/>
        <v>7.83</v>
      </c>
      <c r="L29" s="42">
        <f t="shared" si="7"/>
        <v>160</v>
      </c>
      <c r="M29" s="42">
        <f t="shared" si="8"/>
        <v>26.88</v>
      </c>
      <c r="N29" s="42">
        <f t="shared" si="9"/>
        <v>145</v>
      </c>
      <c r="O29" s="42">
        <f t="shared" si="10"/>
        <v>132.49599999999998</v>
      </c>
      <c r="P29" s="43">
        <f t="shared" si="12"/>
        <v>29.106437499999998</v>
      </c>
    </row>
    <row r="30" spans="1:16" x14ac:dyDescent="0.25">
      <c r="A30" s="24">
        <v>4.5</v>
      </c>
      <c r="B30" s="40">
        <v>32</v>
      </c>
      <c r="C30" s="41">
        <f t="shared" si="0"/>
        <v>16.875</v>
      </c>
      <c r="D30" s="41">
        <v>8</v>
      </c>
      <c r="E30" s="41">
        <f t="shared" si="1"/>
        <v>24.875</v>
      </c>
      <c r="F30" s="41">
        <f t="shared" si="2"/>
        <v>36</v>
      </c>
      <c r="G30" s="41">
        <f t="shared" si="3"/>
        <v>9</v>
      </c>
      <c r="H30" s="42">
        <f t="shared" si="11"/>
        <v>298.5</v>
      </c>
      <c r="I30" s="42">
        <f t="shared" si="4"/>
        <v>58.041666666666671</v>
      </c>
      <c r="J30" s="42">
        <f t="shared" si="5"/>
        <v>121.5</v>
      </c>
      <c r="K30" s="42">
        <f t="shared" si="6"/>
        <v>8.1154687499999998</v>
      </c>
      <c r="L30" s="42">
        <f t="shared" si="7"/>
        <v>165.83333333333334</v>
      </c>
      <c r="M30" s="42">
        <f t="shared" si="8"/>
        <v>30.24</v>
      </c>
      <c r="N30" s="42">
        <f t="shared" si="9"/>
        <v>150.28645833333334</v>
      </c>
      <c r="O30" s="42">
        <f t="shared" si="10"/>
        <v>149.05799999999999</v>
      </c>
      <c r="P30" s="43">
        <f t="shared" si="12"/>
        <v>27.265970196759259</v>
      </c>
    </row>
    <row r="31" spans="1:16" x14ac:dyDescent="0.25">
      <c r="A31" s="24">
        <v>5</v>
      </c>
      <c r="B31" s="40">
        <v>34</v>
      </c>
      <c r="C31" s="41">
        <f t="shared" si="0"/>
        <v>17.647058823529413</v>
      </c>
      <c r="D31" s="41">
        <v>8</v>
      </c>
      <c r="E31" s="41">
        <f t="shared" si="1"/>
        <v>25.647058823529413</v>
      </c>
      <c r="F31" s="41">
        <f t="shared" si="2"/>
        <v>40</v>
      </c>
      <c r="G31" s="41">
        <f t="shared" si="3"/>
        <v>10</v>
      </c>
      <c r="H31" s="42">
        <f t="shared" si="11"/>
        <v>307.76470588235293</v>
      </c>
      <c r="I31" s="42">
        <f t="shared" si="4"/>
        <v>59.843137254901968</v>
      </c>
      <c r="J31" s="42">
        <f t="shared" si="5"/>
        <v>127.05882352941178</v>
      </c>
      <c r="K31" s="42">
        <f t="shared" si="6"/>
        <v>8.3673529411764704</v>
      </c>
      <c r="L31" s="42">
        <f t="shared" si="7"/>
        <v>170.98039215686276</v>
      </c>
      <c r="M31" s="42">
        <f t="shared" si="8"/>
        <v>33.6</v>
      </c>
      <c r="N31" s="42">
        <f t="shared" si="9"/>
        <v>154.95098039215688</v>
      </c>
      <c r="O31" s="42">
        <f t="shared" si="10"/>
        <v>165.61999999999998</v>
      </c>
      <c r="P31" s="43">
        <f t="shared" si="12"/>
        <v>25.704634803921572</v>
      </c>
    </row>
    <row r="32" spans="1:16" x14ac:dyDescent="0.25">
      <c r="A32" s="24">
        <v>6</v>
      </c>
      <c r="B32" s="40">
        <v>35</v>
      </c>
      <c r="C32" s="41">
        <f t="shared" si="0"/>
        <v>20.571428571428573</v>
      </c>
      <c r="D32" s="41">
        <v>10</v>
      </c>
      <c r="E32" s="41">
        <f t="shared" si="1"/>
        <v>30.571428571428573</v>
      </c>
      <c r="F32" s="41">
        <f t="shared" si="2"/>
        <v>48</v>
      </c>
      <c r="G32" s="41">
        <f t="shared" si="3"/>
        <v>12</v>
      </c>
      <c r="H32" s="42">
        <f t="shared" si="11"/>
        <v>366.85714285714289</v>
      </c>
      <c r="I32" s="42">
        <f t="shared" si="4"/>
        <v>71.333333333333343</v>
      </c>
      <c r="J32" s="42">
        <f t="shared" si="5"/>
        <v>148.11428571428573</v>
      </c>
      <c r="K32" s="42">
        <f t="shared" si="6"/>
        <v>9.973928571428571</v>
      </c>
      <c r="L32" s="42">
        <f t="shared" si="7"/>
        <v>203.80952380952382</v>
      </c>
      <c r="M32" s="42">
        <f t="shared" si="8"/>
        <v>40.32</v>
      </c>
      <c r="N32" s="42">
        <f t="shared" si="9"/>
        <v>184.70238095238096</v>
      </c>
      <c r="O32" s="42">
        <f t="shared" si="10"/>
        <v>198.74399999999997</v>
      </c>
      <c r="P32" s="43">
        <f t="shared" si="12"/>
        <v>25.496970734126986</v>
      </c>
    </row>
    <row r="33" spans="1:16" x14ac:dyDescent="0.25">
      <c r="A33" s="24">
        <v>7</v>
      </c>
      <c r="B33" s="40">
        <v>37</v>
      </c>
      <c r="C33" s="41">
        <f t="shared" si="0"/>
        <v>22.702702702702702</v>
      </c>
      <c r="D33" s="41">
        <v>10</v>
      </c>
      <c r="E33" s="41">
        <f t="shared" si="1"/>
        <v>32.702702702702702</v>
      </c>
      <c r="F33" s="41">
        <f t="shared" si="2"/>
        <v>56</v>
      </c>
      <c r="G33" s="41">
        <f t="shared" si="3"/>
        <v>14</v>
      </c>
      <c r="H33" s="42">
        <f t="shared" si="11"/>
        <v>392.43243243243239</v>
      </c>
      <c r="I33" s="42">
        <f t="shared" si="4"/>
        <v>76.306306306306311</v>
      </c>
      <c r="J33" s="42">
        <f t="shared" si="5"/>
        <v>163.45945945945945</v>
      </c>
      <c r="K33" s="42">
        <f t="shared" si="6"/>
        <v>10.669256756756756</v>
      </c>
      <c r="L33" s="42">
        <f t="shared" si="7"/>
        <v>218.01801801801801</v>
      </c>
      <c r="M33" s="42">
        <f t="shared" si="8"/>
        <v>47.04</v>
      </c>
      <c r="N33" s="42">
        <f t="shared" si="9"/>
        <v>197.57882882882882</v>
      </c>
      <c r="O33" s="42">
        <f t="shared" si="10"/>
        <v>231.86799999999997</v>
      </c>
      <c r="P33" s="43">
        <f t="shared" si="12"/>
        <v>23.881648246460745</v>
      </c>
    </row>
    <row r="34" spans="1:16" x14ac:dyDescent="0.25">
      <c r="A34" s="24">
        <v>8</v>
      </c>
      <c r="B34" s="40">
        <v>39</v>
      </c>
      <c r="C34" s="41">
        <f t="shared" si="0"/>
        <v>24.615384615384617</v>
      </c>
      <c r="D34" s="41">
        <v>10</v>
      </c>
      <c r="E34" s="41">
        <f t="shared" si="1"/>
        <v>34.615384615384613</v>
      </c>
      <c r="F34" s="41">
        <f t="shared" si="2"/>
        <v>64</v>
      </c>
      <c r="G34" s="41">
        <f t="shared" si="3"/>
        <v>16</v>
      </c>
      <c r="H34" s="42">
        <f t="shared" si="11"/>
        <v>415.38461538461536</v>
      </c>
      <c r="I34" s="42">
        <f t="shared" si="4"/>
        <v>80.769230769230774</v>
      </c>
      <c r="J34" s="42">
        <f t="shared" si="5"/>
        <v>177.23076923076925</v>
      </c>
      <c r="K34" s="42">
        <f t="shared" si="6"/>
        <v>11.29326923076923</v>
      </c>
      <c r="L34" s="42">
        <f t="shared" si="7"/>
        <v>230.76923076923077</v>
      </c>
      <c r="M34" s="42">
        <f t="shared" si="8"/>
        <v>53.76</v>
      </c>
      <c r="N34" s="42">
        <f t="shared" si="9"/>
        <v>209.13461538461539</v>
      </c>
      <c r="O34" s="42">
        <f t="shared" si="10"/>
        <v>264.99199999999996</v>
      </c>
      <c r="P34" s="43">
        <f t="shared" si="12"/>
        <v>22.552089543269233</v>
      </c>
    </row>
    <row r="35" spans="1:16" x14ac:dyDescent="0.25">
      <c r="A35" s="24">
        <v>9</v>
      </c>
      <c r="B35" s="40">
        <v>41</v>
      </c>
      <c r="C35" s="41">
        <f t="shared" si="0"/>
        <v>26.341463414634145</v>
      </c>
      <c r="D35" s="41">
        <v>10</v>
      </c>
      <c r="E35" s="41">
        <f t="shared" si="1"/>
        <v>36.341463414634148</v>
      </c>
      <c r="F35" s="41">
        <f t="shared" si="2"/>
        <v>72</v>
      </c>
      <c r="G35" s="41">
        <f t="shared" si="3"/>
        <v>18</v>
      </c>
      <c r="H35" s="42">
        <f t="shared" si="11"/>
        <v>436.09756097560978</v>
      </c>
      <c r="I35" s="42">
        <f t="shared" si="4"/>
        <v>84.796747967479689</v>
      </c>
      <c r="J35" s="42">
        <f t="shared" si="5"/>
        <v>189.65853658536585</v>
      </c>
      <c r="K35" s="42">
        <f t="shared" si="6"/>
        <v>11.856402439024391</v>
      </c>
      <c r="L35" s="42">
        <f t="shared" si="7"/>
        <v>242.27642276422768</v>
      </c>
      <c r="M35" s="42">
        <f t="shared" si="8"/>
        <v>60.48</v>
      </c>
      <c r="N35" s="42">
        <f t="shared" si="9"/>
        <v>219.56300813008133</v>
      </c>
      <c r="O35" s="42">
        <f t="shared" si="10"/>
        <v>298.11599999999999</v>
      </c>
      <c r="P35" s="43">
        <f t="shared" si="12"/>
        <v>21.428398317524842</v>
      </c>
    </row>
    <row r="36" spans="1:16" x14ac:dyDescent="0.25">
      <c r="A36" s="24">
        <v>10</v>
      </c>
      <c r="B36" s="40">
        <v>42</v>
      </c>
      <c r="C36" s="41">
        <f t="shared" si="0"/>
        <v>28.571428571428573</v>
      </c>
      <c r="D36" s="41">
        <v>10</v>
      </c>
      <c r="E36" s="41">
        <f t="shared" si="1"/>
        <v>38.571428571428569</v>
      </c>
      <c r="F36" s="41">
        <f t="shared" si="2"/>
        <v>80</v>
      </c>
      <c r="G36" s="41">
        <f t="shared" si="3"/>
        <v>20</v>
      </c>
      <c r="H36" s="42">
        <f t="shared" si="11"/>
        <v>462.85714285714283</v>
      </c>
      <c r="I36" s="42">
        <f t="shared" si="4"/>
        <v>90</v>
      </c>
      <c r="J36" s="42">
        <f t="shared" si="5"/>
        <v>205.71428571428572</v>
      </c>
      <c r="K36" s="42">
        <f t="shared" si="6"/>
        <v>12.58392857142857</v>
      </c>
      <c r="L36" s="42">
        <f t="shared" si="7"/>
        <v>257.14285714285717</v>
      </c>
      <c r="M36" s="42">
        <f t="shared" si="8"/>
        <v>67.2</v>
      </c>
      <c r="N36" s="42">
        <f t="shared" si="9"/>
        <v>233.03571428571428</v>
      </c>
      <c r="O36" s="42">
        <f t="shared" si="10"/>
        <v>331.23999999999995</v>
      </c>
      <c r="P36" s="43">
        <f t="shared" si="12"/>
        <v>20.747174107142861</v>
      </c>
    </row>
    <row r="37" spans="1:16" x14ac:dyDescent="0.25">
      <c r="A37" s="24">
        <v>12</v>
      </c>
      <c r="B37" s="40">
        <v>44</v>
      </c>
      <c r="C37" s="41">
        <f t="shared" si="0"/>
        <v>32.727272727272727</v>
      </c>
      <c r="D37" s="41">
        <v>10</v>
      </c>
      <c r="E37" s="41">
        <f t="shared" si="1"/>
        <v>42.727272727272727</v>
      </c>
      <c r="F37" s="41">
        <f t="shared" si="2"/>
        <v>96</v>
      </c>
      <c r="G37" s="41">
        <f t="shared" si="3"/>
        <v>24</v>
      </c>
      <c r="H37" s="42">
        <f t="shared" si="11"/>
        <v>512.72727272727275</v>
      </c>
      <c r="I37" s="42">
        <f t="shared" si="4"/>
        <v>99.696969696969703</v>
      </c>
      <c r="J37" s="42">
        <f t="shared" si="5"/>
        <v>235.63636363636363</v>
      </c>
      <c r="K37" s="42">
        <f t="shared" si="6"/>
        <v>13.939772727272727</v>
      </c>
      <c r="L37" s="42">
        <f t="shared" si="7"/>
        <v>284.84848484848487</v>
      </c>
      <c r="M37" s="42">
        <f t="shared" si="8"/>
        <v>80.64</v>
      </c>
      <c r="N37" s="42">
        <f t="shared" si="9"/>
        <v>258.14393939393938</v>
      </c>
      <c r="O37" s="42">
        <f t="shared" si="10"/>
        <v>397.48799999999994</v>
      </c>
      <c r="P37" s="43">
        <f t="shared" si="12"/>
        <v>19.61584169823232</v>
      </c>
    </row>
    <row r="38" spans="1:16" x14ac:dyDescent="0.25">
      <c r="A38" s="24">
        <v>15</v>
      </c>
      <c r="B38" s="40">
        <v>46</v>
      </c>
      <c r="C38" s="41">
        <f t="shared" si="0"/>
        <v>39.130434782608695</v>
      </c>
      <c r="D38" s="41">
        <v>10</v>
      </c>
      <c r="E38" s="41">
        <f t="shared" si="1"/>
        <v>49.130434782608695</v>
      </c>
      <c r="F38" s="41">
        <f t="shared" si="2"/>
        <v>120</v>
      </c>
      <c r="G38" s="41">
        <f t="shared" si="3"/>
        <v>30</v>
      </c>
      <c r="H38" s="42">
        <f t="shared" si="11"/>
        <v>589.56521739130437</v>
      </c>
      <c r="I38" s="42">
        <f t="shared" si="4"/>
        <v>114.6376811594203</v>
      </c>
      <c r="J38" s="42">
        <f t="shared" si="5"/>
        <v>281.73913043478262</v>
      </c>
      <c r="K38" s="42">
        <f t="shared" si="6"/>
        <v>16.028804347826085</v>
      </c>
      <c r="L38" s="42">
        <f t="shared" si="7"/>
        <v>327.536231884058</v>
      </c>
      <c r="M38" s="42">
        <f t="shared" si="8"/>
        <v>100.8</v>
      </c>
      <c r="N38" s="42">
        <f t="shared" si="9"/>
        <v>296.82971014492756</v>
      </c>
      <c r="O38" s="42">
        <f t="shared" si="10"/>
        <v>496.8599999999999</v>
      </c>
      <c r="P38" s="43">
        <f t="shared" si="12"/>
        <v>18.533306461352655</v>
      </c>
    </row>
    <row r="39" spans="1:16" x14ac:dyDescent="0.25">
      <c r="A39" s="24">
        <v>17</v>
      </c>
      <c r="B39" s="40">
        <v>47</v>
      </c>
      <c r="C39" s="41">
        <f t="shared" si="0"/>
        <v>43.404255319148938</v>
      </c>
      <c r="D39" s="41">
        <v>10</v>
      </c>
      <c r="E39" s="41">
        <f t="shared" si="1"/>
        <v>53.404255319148938</v>
      </c>
      <c r="F39" s="41">
        <f t="shared" si="2"/>
        <v>136</v>
      </c>
      <c r="G39" s="41">
        <f t="shared" si="3"/>
        <v>34</v>
      </c>
      <c r="H39" s="42">
        <f t="shared" si="11"/>
        <v>640.85106382978722</v>
      </c>
      <c r="I39" s="42">
        <f t="shared" si="4"/>
        <v>124.60992907801419</v>
      </c>
      <c r="J39" s="42">
        <f t="shared" si="5"/>
        <v>312.51063829787233</v>
      </c>
      <c r="K39" s="42">
        <f t="shared" si="6"/>
        <v>17.423138297872342</v>
      </c>
      <c r="L39" s="42">
        <f t="shared" si="7"/>
        <v>356.02836879432624</v>
      </c>
      <c r="M39" s="42">
        <f t="shared" si="8"/>
        <v>114.24</v>
      </c>
      <c r="N39" s="42">
        <f t="shared" si="9"/>
        <v>322.65070921985819</v>
      </c>
      <c r="O39" s="42">
        <f t="shared" si="10"/>
        <v>563.10799999999995</v>
      </c>
      <c r="P39" s="43">
        <f t="shared" si="12"/>
        <v>18.025160643512724</v>
      </c>
    </row>
    <row r="40" spans="1:16" x14ac:dyDescent="0.25">
      <c r="A40" s="24">
        <v>19</v>
      </c>
      <c r="B40" s="40">
        <v>49</v>
      </c>
      <c r="C40" s="41">
        <f t="shared" si="0"/>
        <v>46.530612244897959</v>
      </c>
      <c r="D40" s="41">
        <v>10</v>
      </c>
      <c r="E40" s="41">
        <f t="shared" si="1"/>
        <v>56.530612244897959</v>
      </c>
      <c r="F40" s="41">
        <f t="shared" si="2"/>
        <v>152</v>
      </c>
      <c r="G40" s="41">
        <f t="shared" si="3"/>
        <v>38</v>
      </c>
      <c r="H40" s="42">
        <f t="shared" si="11"/>
        <v>678.36734693877554</v>
      </c>
      <c r="I40" s="42">
        <f t="shared" si="4"/>
        <v>131.90476190476193</v>
      </c>
      <c r="J40" s="42">
        <f t="shared" si="5"/>
        <v>335.0204081632653</v>
      </c>
      <c r="K40" s="42">
        <f t="shared" si="6"/>
        <v>18.443112244897957</v>
      </c>
      <c r="L40" s="42">
        <f t="shared" si="7"/>
        <v>376.87074829931976</v>
      </c>
      <c r="M40" s="42">
        <f t="shared" si="8"/>
        <v>127.67999999999999</v>
      </c>
      <c r="N40" s="42">
        <f t="shared" si="9"/>
        <v>341.53911564625849</v>
      </c>
      <c r="O40" s="42">
        <f t="shared" si="10"/>
        <v>629.35599999999988</v>
      </c>
      <c r="P40" s="43">
        <f t="shared" si="12"/>
        <v>17.363036139455783</v>
      </c>
    </row>
    <row r="41" spans="1:16" x14ac:dyDescent="0.25">
      <c r="A41" s="24">
        <v>20</v>
      </c>
      <c r="B41" s="40">
        <v>51</v>
      </c>
      <c r="C41" s="41">
        <f t="shared" si="0"/>
        <v>47.058823529411768</v>
      </c>
      <c r="D41" s="41">
        <v>10</v>
      </c>
      <c r="E41" s="41">
        <f t="shared" si="1"/>
        <v>57.058823529411768</v>
      </c>
      <c r="F41" s="41">
        <f t="shared" si="2"/>
        <v>160</v>
      </c>
      <c r="G41" s="41">
        <f t="shared" si="3"/>
        <v>40</v>
      </c>
      <c r="H41" s="42">
        <f t="shared" si="11"/>
        <v>684.70588235294122</v>
      </c>
      <c r="I41" s="42">
        <f t="shared" si="4"/>
        <v>133.1372549019608</v>
      </c>
      <c r="J41" s="42">
        <f t="shared" si="5"/>
        <v>338.82352941176475</v>
      </c>
      <c r="K41" s="42">
        <f t="shared" si="6"/>
        <v>18.61544117647059</v>
      </c>
      <c r="L41" s="42">
        <f t="shared" si="7"/>
        <v>380.39215686274514</v>
      </c>
      <c r="M41" s="42">
        <f t="shared" si="8"/>
        <v>134.4</v>
      </c>
      <c r="N41" s="42">
        <f t="shared" si="9"/>
        <v>344.73039215686276</v>
      </c>
      <c r="O41" s="42">
        <f t="shared" si="10"/>
        <v>662.4799999999999</v>
      </c>
      <c r="P41" s="43">
        <f t="shared" si="12"/>
        <v>16.858029105392156</v>
      </c>
    </row>
    <row r="42" spans="1:16" x14ac:dyDescent="0.25">
      <c r="A42" s="24">
        <v>25</v>
      </c>
      <c r="B42" s="40">
        <v>52</v>
      </c>
      <c r="C42" s="41">
        <f t="shared" si="0"/>
        <v>57.692307692307693</v>
      </c>
      <c r="D42" s="41">
        <v>10</v>
      </c>
      <c r="E42" s="41">
        <f t="shared" si="1"/>
        <v>67.692307692307693</v>
      </c>
      <c r="F42" s="41">
        <f t="shared" si="2"/>
        <v>200</v>
      </c>
      <c r="G42" s="41">
        <f t="shared" si="3"/>
        <v>50</v>
      </c>
      <c r="H42" s="42">
        <f t="shared" si="11"/>
        <v>812.30769230769238</v>
      </c>
      <c r="I42" s="42">
        <f t="shared" si="4"/>
        <v>157.94871794871796</v>
      </c>
      <c r="J42" s="42">
        <f t="shared" si="5"/>
        <v>415.38461538461542</v>
      </c>
      <c r="K42" s="42">
        <f t="shared" si="6"/>
        <v>22.084615384615383</v>
      </c>
      <c r="L42" s="42">
        <f t="shared" si="7"/>
        <v>451.28205128205133</v>
      </c>
      <c r="M42" s="42">
        <f t="shared" si="8"/>
        <v>168</v>
      </c>
      <c r="N42" s="42">
        <f t="shared" si="9"/>
        <v>408.97435897435901</v>
      </c>
      <c r="O42" s="42">
        <f t="shared" si="10"/>
        <v>828.09999999999991</v>
      </c>
      <c r="P42" s="43">
        <f t="shared" si="12"/>
        <v>16.320410256410256</v>
      </c>
    </row>
    <row r="43" spans="1:16" x14ac:dyDescent="0.25">
      <c r="A43" s="24">
        <v>30</v>
      </c>
      <c r="B43" s="40">
        <v>54</v>
      </c>
      <c r="C43" s="41">
        <f t="shared" si="0"/>
        <v>66.666666666666671</v>
      </c>
      <c r="D43" s="41">
        <v>10</v>
      </c>
      <c r="E43" s="41">
        <f t="shared" si="1"/>
        <v>76.666666666666671</v>
      </c>
      <c r="F43" s="41">
        <f t="shared" si="2"/>
        <v>240</v>
      </c>
      <c r="G43" s="41">
        <f t="shared" si="3"/>
        <v>60</v>
      </c>
      <c r="H43" s="42">
        <f t="shared" si="11"/>
        <v>920</v>
      </c>
      <c r="I43" s="42">
        <f t="shared" si="4"/>
        <v>178.88888888888891</v>
      </c>
      <c r="J43" s="42">
        <f t="shared" si="5"/>
        <v>480.00000000000006</v>
      </c>
      <c r="K43" s="42">
        <f t="shared" si="6"/>
        <v>25.012499999999999</v>
      </c>
      <c r="L43" s="42">
        <f t="shared" si="7"/>
        <v>511.11111111111114</v>
      </c>
      <c r="M43" s="42">
        <f t="shared" si="8"/>
        <v>201.6</v>
      </c>
      <c r="N43" s="42">
        <f t="shared" si="9"/>
        <v>463.19444444444451</v>
      </c>
      <c r="O43" s="42">
        <f t="shared" si="10"/>
        <v>993.7199999999998</v>
      </c>
      <c r="P43" s="43">
        <f t="shared" si="12"/>
        <v>15.723028935185186</v>
      </c>
    </row>
    <row r="44" spans="1:16" x14ac:dyDescent="0.25">
      <c r="A44" s="24">
        <v>35</v>
      </c>
      <c r="B44" s="40">
        <v>56</v>
      </c>
      <c r="C44" s="41">
        <f t="shared" si="0"/>
        <v>75</v>
      </c>
      <c r="D44" s="41">
        <v>10</v>
      </c>
      <c r="E44" s="41">
        <f t="shared" si="1"/>
        <v>85</v>
      </c>
      <c r="F44" s="41">
        <f t="shared" si="2"/>
        <v>280</v>
      </c>
      <c r="G44" s="41">
        <f t="shared" si="3"/>
        <v>70</v>
      </c>
      <c r="H44" s="42">
        <f t="shared" si="11"/>
        <v>1020</v>
      </c>
      <c r="I44" s="42">
        <f t="shared" si="4"/>
        <v>198.33333333333334</v>
      </c>
      <c r="J44" s="42">
        <f t="shared" si="5"/>
        <v>540</v>
      </c>
      <c r="K44" s="42">
        <f t="shared" si="6"/>
        <v>27.731249999999999</v>
      </c>
      <c r="L44" s="42">
        <f t="shared" si="7"/>
        <v>566.66666666666674</v>
      </c>
      <c r="M44" s="42">
        <f t="shared" si="8"/>
        <v>235.2</v>
      </c>
      <c r="N44" s="42">
        <f t="shared" si="9"/>
        <v>513.54166666666674</v>
      </c>
      <c r="O44" s="42">
        <f t="shared" si="10"/>
        <v>1159.3399999999999</v>
      </c>
      <c r="P44" s="43">
        <f t="shared" si="12"/>
        <v>15.217188988095238</v>
      </c>
    </row>
    <row r="45" spans="1:16" x14ac:dyDescent="0.25">
      <c r="A45" s="24">
        <v>40</v>
      </c>
      <c r="B45" s="40">
        <v>58</v>
      </c>
      <c r="C45" s="41">
        <f t="shared" si="0"/>
        <v>82.758620689655174</v>
      </c>
      <c r="D45" s="41">
        <v>10</v>
      </c>
      <c r="E45" s="41">
        <f t="shared" si="1"/>
        <v>92.758620689655174</v>
      </c>
      <c r="F45" s="41">
        <f t="shared" si="2"/>
        <v>320</v>
      </c>
      <c r="G45" s="41">
        <f t="shared" si="3"/>
        <v>80</v>
      </c>
      <c r="H45" s="42">
        <f t="shared" si="11"/>
        <v>1113.1034482758621</v>
      </c>
      <c r="I45" s="42">
        <f t="shared" si="4"/>
        <v>216.43678160919541</v>
      </c>
      <c r="J45" s="42">
        <f t="shared" si="5"/>
        <v>595.86206896551732</v>
      </c>
      <c r="K45" s="42">
        <f t="shared" si="6"/>
        <v>30.262499999999999</v>
      </c>
      <c r="L45" s="42">
        <f t="shared" si="7"/>
        <v>618.39080459770116</v>
      </c>
      <c r="M45" s="42">
        <f t="shared" si="8"/>
        <v>268.8</v>
      </c>
      <c r="N45" s="42">
        <f t="shared" si="9"/>
        <v>560.41666666666674</v>
      </c>
      <c r="O45" s="42">
        <f t="shared" si="10"/>
        <v>1324.9599999999998</v>
      </c>
      <c r="P45" s="43">
        <f t="shared" si="12"/>
        <v>14.775725844109198</v>
      </c>
    </row>
    <row r="46" spans="1:16" x14ac:dyDescent="0.25">
      <c r="A46" s="24">
        <v>45</v>
      </c>
      <c r="B46" s="40">
        <v>59</v>
      </c>
      <c r="C46" s="41">
        <f t="shared" si="0"/>
        <v>91.525423728813564</v>
      </c>
      <c r="D46" s="41">
        <v>10</v>
      </c>
      <c r="E46" s="41">
        <f t="shared" si="1"/>
        <v>101.52542372881356</v>
      </c>
      <c r="F46" s="41">
        <f t="shared" si="2"/>
        <v>360</v>
      </c>
      <c r="G46" s="41">
        <f t="shared" si="3"/>
        <v>90</v>
      </c>
      <c r="H46" s="42">
        <f t="shared" si="11"/>
        <v>1218.3050847457628</v>
      </c>
      <c r="I46" s="42">
        <f t="shared" si="4"/>
        <v>236.89265536723167</v>
      </c>
      <c r="J46" s="42">
        <f t="shared" si="5"/>
        <v>658.98305084745766</v>
      </c>
      <c r="K46" s="42">
        <f t="shared" si="6"/>
        <v>33.122669491525421</v>
      </c>
      <c r="L46" s="42">
        <f t="shared" si="7"/>
        <v>676.83615819209047</v>
      </c>
      <c r="M46" s="42">
        <f t="shared" si="8"/>
        <v>302.39999999999998</v>
      </c>
      <c r="N46" s="42">
        <f t="shared" si="9"/>
        <v>613.38276836158195</v>
      </c>
      <c r="O46" s="42">
        <f t="shared" si="10"/>
        <v>1490.5799999999997</v>
      </c>
      <c r="P46" s="43">
        <f t="shared" si="12"/>
        <v>14.529173297237914</v>
      </c>
    </row>
    <row r="47" spans="1:16" x14ac:dyDescent="0.25">
      <c r="A47" s="24">
        <v>50</v>
      </c>
      <c r="B47" s="40">
        <v>61</v>
      </c>
      <c r="C47" s="41">
        <f t="shared" si="0"/>
        <v>98.360655737704917</v>
      </c>
      <c r="D47" s="41">
        <v>10</v>
      </c>
      <c r="E47" s="41">
        <f t="shared" si="1"/>
        <v>108.36065573770492</v>
      </c>
      <c r="F47" s="41">
        <f t="shared" si="2"/>
        <v>400</v>
      </c>
      <c r="G47" s="41">
        <f t="shared" si="3"/>
        <v>100</v>
      </c>
      <c r="H47" s="42">
        <f t="shared" si="11"/>
        <v>1300.327868852459</v>
      </c>
      <c r="I47" s="42">
        <f t="shared" si="4"/>
        <v>252.84153005464483</v>
      </c>
      <c r="J47" s="42">
        <f t="shared" si="5"/>
        <v>708.19672131147547</v>
      </c>
      <c r="K47" s="42">
        <f t="shared" si="6"/>
        <v>35.352663934426225</v>
      </c>
      <c r="L47" s="42">
        <f t="shared" si="7"/>
        <v>722.40437158469945</v>
      </c>
      <c r="M47" s="42">
        <f t="shared" si="8"/>
        <v>336</v>
      </c>
      <c r="N47" s="42">
        <f t="shared" si="9"/>
        <v>654.67896174863392</v>
      </c>
      <c r="O47" s="42">
        <f t="shared" si="10"/>
        <v>1656.1999999999998</v>
      </c>
      <c r="P47" s="43">
        <f t="shared" si="12"/>
        <v>14.165005293715847</v>
      </c>
    </row>
    <row r="48" spans="1:16" x14ac:dyDescent="0.25">
      <c r="A48" s="24">
        <v>55</v>
      </c>
      <c r="B48" s="40">
        <v>63</v>
      </c>
      <c r="C48" s="41">
        <f t="shared" si="0"/>
        <v>104.76190476190476</v>
      </c>
      <c r="D48" s="41">
        <v>10</v>
      </c>
      <c r="E48" s="41">
        <f t="shared" si="1"/>
        <v>114.76190476190476</v>
      </c>
      <c r="F48" s="41">
        <f t="shared" si="2"/>
        <v>440</v>
      </c>
      <c r="G48" s="41">
        <f t="shared" si="3"/>
        <v>110</v>
      </c>
      <c r="H48" s="42">
        <f t="shared" si="11"/>
        <v>1377.1428571428571</v>
      </c>
      <c r="I48" s="42">
        <f t="shared" si="4"/>
        <v>267.77777777777777</v>
      </c>
      <c r="J48" s="42">
        <f t="shared" si="5"/>
        <v>754.28571428571433</v>
      </c>
      <c r="K48" s="42">
        <f t="shared" si="6"/>
        <v>37.441071428571426</v>
      </c>
      <c r="L48" s="42">
        <f t="shared" si="7"/>
        <v>765.07936507936506</v>
      </c>
      <c r="M48" s="42">
        <f t="shared" si="8"/>
        <v>369.59999999999997</v>
      </c>
      <c r="N48" s="42">
        <f t="shared" si="9"/>
        <v>693.35317460317458</v>
      </c>
      <c r="O48" s="42">
        <f t="shared" si="10"/>
        <v>1821.8199999999997</v>
      </c>
      <c r="P48" s="43">
        <f t="shared" si="12"/>
        <v>13.832954455266956</v>
      </c>
    </row>
    <row r="49" spans="1:16" x14ac:dyDescent="0.25">
      <c r="A49" s="24">
        <v>60</v>
      </c>
      <c r="B49" s="40">
        <v>64</v>
      </c>
      <c r="C49" s="41">
        <f t="shared" si="0"/>
        <v>112.5</v>
      </c>
      <c r="D49" s="41">
        <v>10</v>
      </c>
      <c r="E49" s="41">
        <f t="shared" si="1"/>
        <v>122.5</v>
      </c>
      <c r="F49" s="41">
        <f t="shared" si="2"/>
        <v>480</v>
      </c>
      <c r="G49" s="41">
        <f t="shared" si="3"/>
        <v>120</v>
      </c>
      <c r="H49" s="42">
        <f t="shared" si="11"/>
        <v>1470</v>
      </c>
      <c r="I49" s="42">
        <f t="shared" si="4"/>
        <v>285.83333333333337</v>
      </c>
      <c r="J49" s="42">
        <f t="shared" si="5"/>
        <v>810</v>
      </c>
      <c r="K49" s="42">
        <f t="shared" si="6"/>
        <v>39.965624999999996</v>
      </c>
      <c r="L49" s="42">
        <f t="shared" si="7"/>
        <v>816.66666666666674</v>
      </c>
      <c r="M49" s="42">
        <f t="shared" si="8"/>
        <v>403.2</v>
      </c>
      <c r="N49" s="42">
        <f t="shared" si="9"/>
        <v>740.10416666666674</v>
      </c>
      <c r="O49" s="42">
        <f t="shared" si="10"/>
        <v>1987.4399999999996</v>
      </c>
      <c r="P49" s="43">
        <f t="shared" si="12"/>
        <v>13.652520399305555</v>
      </c>
    </row>
    <row r="50" spans="1:16" x14ac:dyDescent="0.25">
      <c r="A50" s="24">
        <v>65</v>
      </c>
      <c r="B50" s="40">
        <v>66</v>
      </c>
      <c r="C50" s="41">
        <f t="shared" si="0"/>
        <v>118.18181818181819</v>
      </c>
      <c r="D50" s="41">
        <v>10</v>
      </c>
      <c r="E50" s="41">
        <f t="shared" si="1"/>
        <v>128.18181818181819</v>
      </c>
      <c r="F50" s="41">
        <f t="shared" si="2"/>
        <v>520</v>
      </c>
      <c r="G50" s="41">
        <f t="shared" si="3"/>
        <v>130</v>
      </c>
      <c r="H50" s="42">
        <f t="shared" si="11"/>
        <v>1538.1818181818182</v>
      </c>
      <c r="I50" s="42">
        <f t="shared" si="4"/>
        <v>299.09090909090912</v>
      </c>
      <c r="J50" s="42">
        <f t="shared" si="5"/>
        <v>850.90909090909099</v>
      </c>
      <c r="K50" s="42">
        <f t="shared" si="6"/>
        <v>41.819318181818183</v>
      </c>
      <c r="L50" s="42">
        <f t="shared" si="7"/>
        <v>854.54545454545462</v>
      </c>
      <c r="M50" s="42">
        <f t="shared" si="8"/>
        <v>436.8</v>
      </c>
      <c r="N50" s="42">
        <f t="shared" si="9"/>
        <v>774.43181818181824</v>
      </c>
      <c r="O50" s="42">
        <f t="shared" si="10"/>
        <v>2153.0599999999995</v>
      </c>
      <c r="P50" s="43">
        <f t="shared" si="12"/>
        <v>13.363150786713287</v>
      </c>
    </row>
    <row r="51" spans="1:16" x14ac:dyDescent="0.25">
      <c r="A51" s="24">
        <v>70</v>
      </c>
      <c r="B51" s="40">
        <v>68</v>
      </c>
      <c r="C51" s="41">
        <f t="shared" si="0"/>
        <v>123.52941176470588</v>
      </c>
      <c r="D51" s="41">
        <v>10</v>
      </c>
      <c r="E51" s="41">
        <f t="shared" si="1"/>
        <v>133.52941176470588</v>
      </c>
      <c r="F51" s="41">
        <f t="shared" si="2"/>
        <v>560</v>
      </c>
      <c r="G51" s="41">
        <f t="shared" si="3"/>
        <v>140</v>
      </c>
      <c r="H51" s="42">
        <f t="shared" si="11"/>
        <v>1602.3529411764707</v>
      </c>
      <c r="I51" s="42">
        <f t="shared" si="4"/>
        <v>311.56862745098044</v>
      </c>
      <c r="J51" s="42">
        <f t="shared" si="5"/>
        <v>889.41176470588243</v>
      </c>
      <c r="K51" s="42">
        <f t="shared" si="6"/>
        <v>43.563970588235293</v>
      </c>
      <c r="L51" s="42">
        <f t="shared" si="7"/>
        <v>890.1960784313726</v>
      </c>
      <c r="M51" s="42">
        <f t="shared" si="8"/>
        <v>470.4</v>
      </c>
      <c r="N51" s="42">
        <f t="shared" si="9"/>
        <v>806.74019607843138</v>
      </c>
      <c r="O51" s="42">
        <f t="shared" si="10"/>
        <v>2318.6799999999998</v>
      </c>
      <c r="P51" s="43">
        <f t="shared" si="12"/>
        <v>13.094488532913166</v>
      </c>
    </row>
    <row r="52" spans="1:16" x14ac:dyDescent="0.25">
      <c r="A52" s="24">
        <v>75</v>
      </c>
      <c r="B52" s="40">
        <v>70</v>
      </c>
      <c r="C52" s="41">
        <f t="shared" si="0"/>
        <v>128.57142857142858</v>
      </c>
      <c r="D52" s="41">
        <v>10</v>
      </c>
      <c r="E52" s="41">
        <f t="shared" si="1"/>
        <v>138.57142857142858</v>
      </c>
      <c r="F52" s="41">
        <f t="shared" si="2"/>
        <v>600</v>
      </c>
      <c r="G52" s="41">
        <f t="shared" si="3"/>
        <v>150</v>
      </c>
      <c r="H52" s="42">
        <f t="shared" si="11"/>
        <v>1662.8571428571431</v>
      </c>
      <c r="I52" s="42">
        <f t="shared" si="4"/>
        <v>323.33333333333337</v>
      </c>
      <c r="J52" s="42">
        <f t="shared" si="5"/>
        <v>925.71428571428578</v>
      </c>
      <c r="K52" s="42">
        <f t="shared" si="6"/>
        <v>45.208928571428572</v>
      </c>
      <c r="L52" s="42">
        <f t="shared" si="7"/>
        <v>923.80952380952397</v>
      </c>
      <c r="M52" s="42">
        <f t="shared" si="8"/>
        <v>504</v>
      </c>
      <c r="N52" s="42">
        <f t="shared" si="9"/>
        <v>837.20238095238108</v>
      </c>
      <c r="O52" s="42">
        <f t="shared" si="10"/>
        <v>2484.2999999999997</v>
      </c>
      <c r="P52" s="43">
        <f t="shared" si="12"/>
        <v>12.844042658730158</v>
      </c>
    </row>
    <row r="53" spans="1:16" x14ac:dyDescent="0.25">
      <c r="A53" s="24">
        <v>80</v>
      </c>
      <c r="B53" s="40">
        <v>71</v>
      </c>
      <c r="C53" s="41">
        <f t="shared" si="0"/>
        <v>135.21126760563379</v>
      </c>
      <c r="D53" s="41">
        <v>10</v>
      </c>
      <c r="E53" s="41">
        <f t="shared" si="1"/>
        <v>145.21126760563379</v>
      </c>
      <c r="F53" s="41">
        <f t="shared" si="2"/>
        <v>640</v>
      </c>
      <c r="G53" s="41">
        <f t="shared" si="3"/>
        <v>160</v>
      </c>
      <c r="H53" s="42">
        <f t="shared" si="11"/>
        <v>1742.5352112676055</v>
      </c>
      <c r="I53" s="42">
        <f t="shared" si="4"/>
        <v>338.82629107981222</v>
      </c>
      <c r="J53" s="42">
        <f t="shared" si="5"/>
        <v>973.52112676056333</v>
      </c>
      <c r="K53" s="42">
        <f t="shared" si="6"/>
        <v>47.37517605633802</v>
      </c>
      <c r="L53" s="42">
        <f t="shared" si="7"/>
        <v>968.07511737089203</v>
      </c>
      <c r="M53" s="42">
        <f t="shared" si="8"/>
        <v>537.6</v>
      </c>
      <c r="N53" s="42">
        <f t="shared" si="9"/>
        <v>877.31807511737088</v>
      </c>
      <c r="O53" s="42">
        <f t="shared" si="10"/>
        <v>2649.9199999999996</v>
      </c>
      <c r="P53" s="43">
        <f t="shared" si="12"/>
        <v>12.711204683832159</v>
      </c>
    </row>
    <row r="54" spans="1:16" x14ac:dyDescent="0.25">
      <c r="A54" s="24">
        <v>85</v>
      </c>
      <c r="B54" s="40">
        <v>73</v>
      </c>
      <c r="C54" s="41">
        <f t="shared" si="0"/>
        <v>139.72602739726028</v>
      </c>
      <c r="D54" s="41">
        <v>10</v>
      </c>
      <c r="E54" s="41">
        <f t="shared" si="1"/>
        <v>149.72602739726028</v>
      </c>
      <c r="F54" s="41">
        <f t="shared" si="2"/>
        <v>680</v>
      </c>
      <c r="G54" s="41">
        <f t="shared" si="3"/>
        <v>170</v>
      </c>
      <c r="H54" s="42">
        <f t="shared" si="11"/>
        <v>1796.7123287671234</v>
      </c>
      <c r="I54" s="42">
        <f t="shared" si="4"/>
        <v>349.36073059360734</v>
      </c>
      <c r="J54" s="42">
        <f t="shared" si="5"/>
        <v>1006.027397260274</v>
      </c>
      <c r="K54" s="42">
        <f t="shared" si="6"/>
        <v>48.848116438356165</v>
      </c>
      <c r="L54" s="42">
        <f t="shared" si="7"/>
        <v>998.17351598173525</v>
      </c>
      <c r="M54" s="42">
        <f t="shared" si="8"/>
        <v>571.19999999999993</v>
      </c>
      <c r="N54" s="42">
        <f t="shared" si="9"/>
        <v>904.59474885844759</v>
      </c>
      <c r="O54" s="42">
        <f t="shared" si="10"/>
        <v>2815.5399999999995</v>
      </c>
      <c r="P54" s="43">
        <f t="shared" si="12"/>
        <v>12.485965938087563</v>
      </c>
    </row>
    <row r="55" spans="1:16" x14ac:dyDescent="0.25">
      <c r="A55" s="24">
        <v>90</v>
      </c>
      <c r="B55" s="40">
        <v>75</v>
      </c>
      <c r="C55" s="41">
        <f t="shared" si="0"/>
        <v>144</v>
      </c>
      <c r="D55" s="41">
        <v>10</v>
      </c>
      <c r="E55" s="41">
        <f t="shared" si="1"/>
        <v>154</v>
      </c>
      <c r="F55" s="41">
        <f t="shared" si="2"/>
        <v>720</v>
      </c>
      <c r="G55" s="41">
        <f t="shared" si="3"/>
        <v>180</v>
      </c>
      <c r="H55" s="42">
        <f t="shared" si="11"/>
        <v>1848</v>
      </c>
      <c r="I55" s="42">
        <f t="shared" si="4"/>
        <v>359.33333333333337</v>
      </c>
      <c r="J55" s="42">
        <f t="shared" si="5"/>
        <v>1036.8</v>
      </c>
      <c r="K55" s="42">
        <f t="shared" si="6"/>
        <v>50.2425</v>
      </c>
      <c r="L55" s="42">
        <f t="shared" si="7"/>
        <v>1026.6666666666667</v>
      </c>
      <c r="M55" s="42">
        <f t="shared" si="8"/>
        <v>604.79999999999995</v>
      </c>
      <c r="N55" s="42">
        <f t="shared" si="9"/>
        <v>930.41666666666674</v>
      </c>
      <c r="O55" s="42">
        <f t="shared" si="10"/>
        <v>2981.1599999999994</v>
      </c>
      <c r="P55" s="43">
        <f t="shared" si="12"/>
        <v>12.274193287037036</v>
      </c>
    </row>
    <row r="56" spans="1:16" x14ac:dyDescent="0.25">
      <c r="A56" s="24">
        <v>95</v>
      </c>
      <c r="B56" s="40">
        <v>76</v>
      </c>
      <c r="C56" s="41">
        <f t="shared" si="0"/>
        <v>150</v>
      </c>
      <c r="D56" s="41">
        <v>10</v>
      </c>
      <c r="E56" s="41">
        <f t="shared" si="1"/>
        <v>160</v>
      </c>
      <c r="F56" s="41">
        <f t="shared" si="2"/>
        <v>760</v>
      </c>
      <c r="G56" s="41">
        <f t="shared" si="3"/>
        <v>190</v>
      </c>
      <c r="H56" s="42">
        <f t="shared" si="11"/>
        <v>1920</v>
      </c>
      <c r="I56" s="42">
        <f t="shared" si="4"/>
        <v>373.33333333333337</v>
      </c>
      <c r="J56" s="42">
        <f t="shared" si="5"/>
        <v>1080</v>
      </c>
      <c r="K56" s="42">
        <f t="shared" si="6"/>
        <v>52.199999999999996</v>
      </c>
      <c r="L56" s="42">
        <f t="shared" si="7"/>
        <v>1066.6666666666667</v>
      </c>
      <c r="M56" s="42">
        <f t="shared" si="8"/>
        <v>638.4</v>
      </c>
      <c r="N56" s="42">
        <f t="shared" si="9"/>
        <v>966.66666666666674</v>
      </c>
      <c r="O56" s="42">
        <f t="shared" si="10"/>
        <v>3146.7799999999997</v>
      </c>
      <c r="P56" s="43">
        <f t="shared" si="12"/>
        <v>12.163219298245613</v>
      </c>
    </row>
    <row r="57" spans="1:16" ht="15.75" thickBot="1" x14ac:dyDescent="0.3">
      <c r="A57" s="44">
        <v>100</v>
      </c>
      <c r="B57" s="45">
        <v>78</v>
      </c>
      <c r="C57" s="46">
        <f t="shared" si="0"/>
        <v>153.84615384615384</v>
      </c>
      <c r="D57" s="46">
        <v>10</v>
      </c>
      <c r="E57" s="46">
        <f t="shared" si="1"/>
        <v>163.84615384615384</v>
      </c>
      <c r="F57" s="46">
        <f t="shared" si="2"/>
        <v>800</v>
      </c>
      <c r="G57" s="46">
        <f t="shared" si="3"/>
        <v>200</v>
      </c>
      <c r="H57" s="47">
        <f t="shared" si="11"/>
        <v>1966.1538461538462</v>
      </c>
      <c r="I57" s="47">
        <f t="shared" si="4"/>
        <v>382.30769230769232</v>
      </c>
      <c r="J57" s="47">
        <f t="shared" si="5"/>
        <v>1107.6923076923076</v>
      </c>
      <c r="K57" s="47">
        <f t="shared" si="6"/>
        <v>53.454807692307689</v>
      </c>
      <c r="L57" s="47">
        <f t="shared" si="7"/>
        <v>1092.3076923076924</v>
      </c>
      <c r="M57" s="47">
        <f t="shared" si="8"/>
        <v>672</v>
      </c>
      <c r="N57" s="47">
        <f t="shared" si="9"/>
        <v>989.90384615384619</v>
      </c>
      <c r="O57" s="47">
        <f t="shared" si="10"/>
        <v>3312.3999999999996</v>
      </c>
      <c r="P57" s="48">
        <f t="shared" si="12"/>
        <v>11.970275240384614</v>
      </c>
    </row>
    <row r="58" spans="1:16" x14ac:dyDescent="0.25">
      <c r="A58" s="1"/>
      <c r="B58" s="1"/>
      <c r="C58" s="1"/>
      <c r="D58" s="2"/>
      <c r="E58" s="2"/>
      <c r="F58" s="2"/>
      <c r="G58" s="49"/>
      <c r="H58" s="50"/>
      <c r="I58" s="50"/>
      <c r="J58" s="2"/>
      <c r="K58" s="49"/>
      <c r="L58" s="49"/>
      <c r="M58" s="51"/>
      <c r="N58" s="51"/>
      <c r="O58" s="51"/>
      <c r="P58" s="52"/>
    </row>
    <row r="59" spans="1:16" ht="21" x14ac:dyDescent="0.35">
      <c r="A59" s="89" t="s">
        <v>95</v>
      </c>
    </row>
    <row r="60" spans="1:16" ht="21" x14ac:dyDescent="0.35">
      <c r="A60" s="89" t="s">
        <v>96</v>
      </c>
    </row>
    <row r="61" spans="1:16" ht="21" x14ac:dyDescent="0.35">
      <c r="A61" s="89" t="s">
        <v>97</v>
      </c>
    </row>
  </sheetData>
  <mergeCells count="3">
    <mergeCell ref="F19:F20"/>
    <mergeCell ref="H19:H20"/>
    <mergeCell ref="I19:I20"/>
  </mergeCells>
  <pageMargins left="0.7" right="0.7" top="0.75" bottom="0.75" header="0.3" footer="0.3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workbookViewId="0">
      <selection activeCell="E4" sqref="E4"/>
    </sheetView>
  </sheetViews>
  <sheetFormatPr baseColWidth="10" defaultRowHeight="15" x14ac:dyDescent="0.25"/>
  <cols>
    <col min="2" max="3" width="16.140625" customWidth="1"/>
    <col min="4" max="4" width="15.140625" customWidth="1"/>
    <col min="5" max="5" width="13.28515625" customWidth="1"/>
    <col min="6" max="6" width="17.28515625" customWidth="1"/>
    <col min="7" max="7" width="16.42578125" customWidth="1"/>
  </cols>
  <sheetData>
    <row r="1" spans="1:7" ht="15.75" thickBot="1" x14ac:dyDescent="0.3">
      <c r="A1" s="58" t="s">
        <v>90</v>
      </c>
      <c r="B1" s="59"/>
      <c r="C1" s="59"/>
      <c r="D1" s="59"/>
      <c r="E1" s="60"/>
      <c r="F1" s="60"/>
      <c r="G1" s="60"/>
    </row>
    <row r="2" spans="1:7" x14ac:dyDescent="0.25">
      <c r="A2" s="61" t="s">
        <v>86</v>
      </c>
      <c r="B2" s="62"/>
      <c r="C2" s="62" t="s">
        <v>92</v>
      </c>
      <c r="D2" s="63" t="s">
        <v>93</v>
      </c>
      <c r="E2" s="63" t="s">
        <v>87</v>
      </c>
      <c r="F2" s="63" t="s">
        <v>88</v>
      </c>
      <c r="G2" s="64" t="s">
        <v>89</v>
      </c>
    </row>
    <row r="3" spans="1:7" x14ac:dyDescent="0.25">
      <c r="A3" s="82" t="s">
        <v>94</v>
      </c>
      <c r="B3" s="83"/>
      <c r="C3" s="88">
        <v>1.2</v>
      </c>
      <c r="D3" s="84">
        <v>1.7</v>
      </c>
      <c r="E3" s="85">
        <v>5</v>
      </c>
      <c r="F3" s="86">
        <v>6.8879999999999999</v>
      </c>
      <c r="G3" s="87">
        <f>+C3*D3*E3*F3</f>
        <v>70.257599999999996</v>
      </c>
    </row>
    <row r="4" spans="1:7" x14ac:dyDescent="0.25">
      <c r="A4" s="66"/>
      <c r="B4" s="65"/>
      <c r="C4" s="65"/>
      <c r="D4" s="67"/>
      <c r="E4" s="68"/>
      <c r="F4" s="69"/>
      <c r="G4" s="70"/>
    </row>
    <row r="5" spans="1:7" ht="15.75" thickBot="1" x14ac:dyDescent="0.3">
      <c r="A5" s="71"/>
      <c r="B5" s="72"/>
      <c r="C5" s="72"/>
      <c r="D5" s="73"/>
      <c r="E5" s="74"/>
      <c r="F5" s="75"/>
      <c r="G5" s="70"/>
    </row>
    <row r="6" spans="1:7" ht="15.75" thickBot="1" x14ac:dyDescent="0.3">
      <c r="A6" s="76"/>
      <c r="B6" s="77"/>
      <c r="C6" s="77"/>
      <c r="D6" s="78"/>
      <c r="E6" s="79"/>
      <c r="F6" s="80" t="s">
        <v>91</v>
      </c>
      <c r="G6" s="81">
        <f>SUM(G3:G5)</f>
        <v>70.257599999999996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Precio Unitario</vt:lpstr>
      <vt:lpstr>Costo Transporte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jg</dc:creator>
  <cp:lastModifiedBy>jg</cp:lastModifiedBy>
  <dcterms:created xsi:type="dcterms:W3CDTF">2017-06-07T20:46:13Z</dcterms:created>
  <dcterms:modified xsi:type="dcterms:W3CDTF">2020-03-24T19:53:36Z</dcterms:modified>
</cp:coreProperties>
</file>