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Daniel\UNC\CMyM\2023\"/>
    </mc:Choice>
  </mc:AlternateContent>
  <xr:revisionPtr revIDLastSave="0" documentId="13_ncr:1_{49E3D047-38B0-488F-9035-5E019A97D5BD}" xr6:coauthVersionLast="47" xr6:coauthVersionMax="47" xr10:uidLastSave="{00000000-0000-0000-0000-000000000000}"/>
  <bookViews>
    <workbookView xWindow="-120" yWindow="-120" windowWidth="20730" windowHeight="11160" xr2:uid="{4DC270E3-5D84-45DB-ACC1-ED6D5B50C830}"/>
  </bookViews>
  <sheets>
    <sheet name="CIRSOC 601" sheetId="1" r:id="rId1"/>
    <sheet name="Geometría" sheetId="13" r:id="rId2"/>
    <sheet name="Modos de Rotura" sheetId="12" r:id="rId3"/>
    <sheet name="G" sheetId="2" r:id="rId4"/>
    <sheet name="Fyb" sheetId="3" r:id="rId5"/>
    <sheet name="Lista" sheetId="4" r:id="rId6"/>
    <sheet name="Rd" sheetId="5" r:id="rId7"/>
    <sheet name="CD" sheetId="6" r:id="rId8"/>
    <sheet name="CM" sheetId="8" r:id="rId9"/>
    <sheet name="Ct" sheetId="9" r:id="rId10"/>
    <sheet name="Cg" sheetId="10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  <c r="B55" i="1" s="1"/>
  <c r="B24" i="1"/>
  <c r="C37" i="1" s="1"/>
  <c r="B57" i="1"/>
  <c r="B56" i="1"/>
  <c r="B53" i="1"/>
  <c r="B30" i="1"/>
  <c r="B27" i="1"/>
  <c r="B13" i="1"/>
  <c r="B10" i="1"/>
  <c r="B11" i="1"/>
  <c r="B9" i="1"/>
  <c r="B8" i="1"/>
  <c r="B22" i="1" s="1"/>
  <c r="C36" i="1" s="1"/>
  <c r="B58" i="1" l="1"/>
  <c r="B59" i="1" s="1"/>
  <c r="B61" i="1" s="1"/>
  <c r="B37" i="1"/>
  <c r="B36" i="1"/>
  <c r="B26" i="1"/>
  <c r="F34" i="1" l="1"/>
  <c r="B39" i="1" s="1"/>
  <c r="F35" i="1"/>
  <c r="F33" i="1"/>
  <c r="B38" i="1" s="1"/>
  <c r="B41" i="1"/>
  <c r="C41" i="1"/>
  <c r="C40" i="1" l="1"/>
  <c r="B40" i="1"/>
  <c r="B66" i="1" s="1"/>
</calcChain>
</file>

<file path=xl/sharedStrings.xml><?xml version="1.0" encoding="utf-8"?>
<sst xmlns="http://schemas.openxmlformats.org/spreadsheetml/2006/main" count="110" uniqueCount="85">
  <si>
    <t>UNIONES EN MADERA - VERIFICACIÓN SEGÚN CIRSOC 601</t>
  </si>
  <si>
    <t>DATOS:</t>
  </si>
  <si>
    <t>D =</t>
  </si>
  <si>
    <t>Fem =</t>
  </si>
  <si>
    <t>Fes =</t>
  </si>
  <si>
    <t>Fyb =</t>
  </si>
  <si>
    <t>mm</t>
  </si>
  <si>
    <t>Gm =</t>
  </si>
  <si>
    <t>Gs =</t>
  </si>
  <si>
    <r>
      <t>N/mm</t>
    </r>
    <r>
      <rPr>
        <vertAlign val="superscript"/>
        <sz val="11"/>
        <color theme="1"/>
        <rFont val="Calibri"/>
        <family val="2"/>
        <scheme val="minor"/>
      </rPr>
      <t>2</t>
    </r>
  </si>
  <si>
    <t>tm =</t>
  </si>
  <si>
    <t>ts =</t>
  </si>
  <si>
    <t>lm =</t>
  </si>
  <si>
    <t>ls =</t>
  </si>
  <si>
    <r>
      <t>Fem</t>
    </r>
    <r>
      <rPr>
        <vertAlign val="subscript"/>
        <sz val="11"/>
        <color theme="1"/>
        <rFont val="Calibri"/>
        <family val="2"/>
        <scheme val="minor"/>
      </rPr>
      <t>//</t>
    </r>
    <r>
      <rPr>
        <sz val="11"/>
        <color theme="1"/>
        <rFont val="Calibri"/>
        <family val="2"/>
        <scheme val="minor"/>
      </rPr>
      <t xml:space="preserve"> =</t>
    </r>
  </si>
  <si>
    <r>
      <t>Fem</t>
    </r>
    <r>
      <rPr>
        <vertAlign val="subscript"/>
        <sz val="11"/>
        <color theme="1"/>
        <rFont val="Calibri"/>
        <family val="2"/>
      </rPr>
      <t>ꓕ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=</t>
    </r>
  </si>
  <si>
    <r>
      <t>Fes</t>
    </r>
    <r>
      <rPr>
        <vertAlign val="subscript"/>
        <sz val="11"/>
        <color theme="1"/>
        <rFont val="Calibri"/>
        <family val="2"/>
        <scheme val="minor"/>
      </rPr>
      <t>//</t>
    </r>
    <r>
      <rPr>
        <sz val="11"/>
        <color theme="1"/>
        <rFont val="Calibri"/>
        <family val="2"/>
        <scheme val="minor"/>
      </rPr>
      <t xml:space="preserve"> =</t>
    </r>
  </si>
  <si>
    <r>
      <t>Fes</t>
    </r>
    <r>
      <rPr>
        <vertAlign val="subscript"/>
        <sz val="11"/>
        <color theme="1"/>
        <rFont val="Calibri"/>
        <family val="2"/>
      </rPr>
      <t>ꓕ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=</t>
    </r>
  </si>
  <si>
    <t>Gravedad específica anhidra</t>
  </si>
  <si>
    <t>Tensión de fluencia en flexión</t>
  </si>
  <si>
    <t>Tipo clavija en F24</t>
  </si>
  <si>
    <t>Orientación de las fibras respecto de la fuerza:</t>
  </si>
  <si>
    <t>Paralela</t>
  </si>
  <si>
    <t>Perpendicular</t>
  </si>
  <si>
    <t>Orientación</t>
  </si>
  <si>
    <t>Resistencia al
aplastamiento
de referencia Fe</t>
  </si>
  <si>
    <t>Re =</t>
  </si>
  <si>
    <t>Rt =</t>
  </si>
  <si>
    <r>
      <rPr>
        <sz val="11"/>
        <color theme="1"/>
        <rFont val="Symbol"/>
        <family val="1"/>
        <charset val="2"/>
      </rPr>
      <t>q</t>
    </r>
    <r>
      <rPr>
        <sz val="11"/>
        <color theme="1"/>
        <rFont val="Calibri"/>
        <family val="2"/>
        <scheme val="minor"/>
      </rPr>
      <t xml:space="preserve"> =</t>
    </r>
  </si>
  <si>
    <t>Ángulo entre la fuerza y las fibras</t>
  </si>
  <si>
    <r>
      <t>K</t>
    </r>
    <r>
      <rPr>
        <vertAlign val="subscript"/>
        <sz val="11"/>
        <color theme="1"/>
        <rFont val="Symbol"/>
        <family val="1"/>
        <charset val="2"/>
      </rPr>
      <t>q</t>
    </r>
    <r>
      <rPr>
        <sz val="11"/>
        <color theme="1"/>
        <rFont val="Calibri"/>
        <family val="2"/>
        <scheme val="minor"/>
      </rPr>
      <t xml:space="preserve"> =</t>
    </r>
  </si>
  <si>
    <t>º</t>
  </si>
  <si>
    <t>Modo de Rotura</t>
  </si>
  <si>
    <t>Una sección de corte</t>
  </si>
  <si>
    <t>Dos secciones de corte</t>
  </si>
  <si>
    <t>Im</t>
  </si>
  <si>
    <t>Is</t>
  </si>
  <si>
    <t>II</t>
  </si>
  <si>
    <t>IIIm</t>
  </si>
  <si>
    <t>IIIs</t>
  </si>
  <si>
    <t>IV</t>
  </si>
  <si>
    <t>RESISTENCIA LATERAL DE DISEÑO DE REFERENCIA [N]</t>
  </si>
  <si>
    <t>k1 =</t>
  </si>
  <si>
    <t>k2 =</t>
  </si>
  <si>
    <t xml:space="preserve">k3 = </t>
  </si>
  <si>
    <t>-.-</t>
  </si>
  <si>
    <t>FACTORES DE AJUSTE</t>
  </si>
  <si>
    <t>NO APLICA</t>
  </si>
  <si>
    <r>
      <t>C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=</t>
    </r>
  </si>
  <si>
    <t>Sobrecarga de uso</t>
  </si>
  <si>
    <r>
      <t>C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= </t>
    </r>
  </si>
  <si>
    <t>Condición de uso: ambiente ventilado</t>
  </si>
  <si>
    <t>Ct =</t>
  </si>
  <si>
    <t>Temperatura menor de 40ºC</t>
  </si>
  <si>
    <t>Cg =</t>
  </si>
  <si>
    <t>n =</t>
  </si>
  <si>
    <t>Em =</t>
  </si>
  <si>
    <t>Es =</t>
  </si>
  <si>
    <t>Am =</t>
  </si>
  <si>
    <t>As =</t>
  </si>
  <si>
    <t>bm =</t>
  </si>
  <si>
    <t>bs =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</si>
  <si>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</si>
  <si>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Pino Elliotis</t>
  </si>
  <si>
    <r>
      <t>R</t>
    </r>
    <r>
      <rPr>
        <vertAlign val="subscript"/>
        <sz val="11"/>
        <color theme="1"/>
        <rFont val="Calibri"/>
        <family val="2"/>
        <scheme val="minor"/>
      </rPr>
      <t>EA</t>
    </r>
    <r>
      <rPr>
        <sz val="11"/>
        <color theme="1"/>
        <rFont val="Calibri"/>
        <family val="2"/>
        <scheme val="minor"/>
      </rPr>
      <t xml:space="preserve"> =</t>
    </r>
  </si>
  <si>
    <t>s =</t>
  </si>
  <si>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 xml:space="preserve"> = </t>
    </r>
  </si>
  <si>
    <t>N/mm</t>
  </si>
  <si>
    <t>Módulo de deslizamiento</t>
  </si>
  <si>
    <t>u =</t>
  </si>
  <si>
    <t>m =</t>
  </si>
  <si>
    <t>Z' =</t>
  </si>
  <si>
    <t>N</t>
  </si>
  <si>
    <t>SE CALCULA LA CAPACIDAD PARA ESTA UNIÓN CON 2 BULONES</t>
  </si>
  <si>
    <t>Diámetro del medio de unión</t>
  </si>
  <si>
    <t xml:space="preserve">Tipo de unión: </t>
  </si>
  <si>
    <t>Tipo unión</t>
  </si>
  <si>
    <t>Laterales</t>
  </si>
  <si>
    <t>Acero</t>
  </si>
  <si>
    <t>Madera</t>
  </si>
  <si>
    <t>Laterales:</t>
  </si>
  <si>
    <t>NOTA: LOS VALORES EN COLOR ROJO SON CALCULADOS Y NO DEBEN MODIFICARSE</t>
  </si>
  <si>
    <t>nt</t>
  </si>
  <si>
    <t>medios de unión en una fila</t>
  </si>
  <si>
    <t>nº total de medios de unión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</si>
</sst>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vertAlign val="subscript"/>
      <sz val="11"/>
      <color theme="1"/>
      <name val="Symbol"/>
      <family val="1"/>
      <charset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vertical="center"/>
    </xf>
    <xf numFmtId="1" fontId="0" fillId="0" borderId="6" xfId="0" quotePrefix="1" applyNumberForma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right" vertical="center"/>
    </xf>
    <xf numFmtId="0" fontId="12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" fontId="14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28574</xdr:colOff>
      <xdr:row>1</xdr:row>
      <xdr:rowOff>20453</xdr:rowOff>
    </xdr:from>
    <xdr:to>
      <xdr:col>16</xdr:col>
      <xdr:colOff>91703</xdr:colOff>
      <xdr:row>20</xdr:row>
      <xdr:rowOff>88328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8F0DB3-8B9E-4421-91B0-B65A00941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4" y="249053"/>
          <a:ext cx="7683129" cy="3877875"/>
        </a:xfrm>
        <a:prstGeom prst="rect">
          <a:avLst/>
        </a:prstGeom>
      </xdr:spPr>
    </xdr:pic>
    <xdr:clientData/>
  </xdr:twoCellAnchor>
  <xdr:twoCellAnchor editAs="oneCell">
    <xdr:from>
      <xdr:col>6</xdr:col>
      <xdr:colOff>16170</xdr:colOff>
      <xdr:row>21</xdr:row>
      <xdr:rowOff>133351</xdr:rowOff>
    </xdr:from>
    <xdr:to>
      <xdr:col>16</xdr:col>
      <xdr:colOff>114300</xdr:colOff>
      <xdr:row>39</xdr:row>
      <xdr:rowOff>166925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FD872B-6DFF-4CE2-9436-EDE266FFC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970" y="4362451"/>
          <a:ext cx="7718130" cy="4529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40</xdr:row>
      <xdr:rowOff>57150</xdr:rowOff>
    </xdr:from>
    <xdr:to>
      <xdr:col>10</xdr:col>
      <xdr:colOff>304383</xdr:colOff>
      <xdr:row>45</xdr:row>
      <xdr:rowOff>171261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1B69DD-6E64-DCC5-75EA-CF98A3C0A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95850" y="9163050"/>
          <a:ext cx="3333333" cy="1514286"/>
        </a:xfrm>
        <a:prstGeom prst="rect">
          <a:avLst/>
        </a:prstGeom>
      </xdr:spPr>
    </xdr:pic>
    <xdr:clientData/>
  </xdr:twoCellAnchor>
  <xdr:twoCellAnchor editAs="oneCell">
    <xdr:from>
      <xdr:col>5</xdr:col>
      <xdr:colOff>752475</xdr:colOff>
      <xdr:row>46</xdr:row>
      <xdr:rowOff>161925</xdr:rowOff>
    </xdr:from>
    <xdr:to>
      <xdr:col>11</xdr:col>
      <xdr:colOff>351904</xdr:colOff>
      <xdr:row>51</xdr:row>
      <xdr:rowOff>161802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E7223C-297E-E34C-D651-D6E4D994E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67275" y="10896600"/>
          <a:ext cx="4171429" cy="9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13</xdr:col>
      <xdr:colOff>570762</xdr:colOff>
      <xdr:row>63</xdr:row>
      <xdr:rowOff>37821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64CAE09-6E0C-CCC8-69B9-D8AF8D611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11934825"/>
          <a:ext cx="5904762" cy="2228571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0</xdr:row>
      <xdr:rowOff>28575</xdr:rowOff>
    </xdr:from>
    <xdr:to>
      <xdr:col>11</xdr:col>
      <xdr:colOff>66675</xdr:colOff>
      <xdr:row>10</xdr:row>
      <xdr:rowOff>28574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65BAEF5-92CC-639F-E870-9B4BB15D0F57}"/>
            </a:ext>
          </a:extLst>
        </xdr:cNvPr>
        <xdr:cNvSpPr/>
      </xdr:nvSpPr>
      <xdr:spPr>
        <a:xfrm>
          <a:off x="5076825" y="28575"/>
          <a:ext cx="3676650" cy="2066924"/>
        </a:xfrm>
        <a:prstGeom prst="ellipse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418286</xdr:colOff>
      <xdr:row>10</xdr:row>
      <xdr:rowOff>75952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71CEB3-43B6-B389-8080-339F74BD5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14286" cy="19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8</xdr:col>
      <xdr:colOff>399238</xdr:colOff>
      <xdr:row>37</xdr:row>
      <xdr:rowOff>18429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8FA6DB-3684-378E-CABC-F4F221120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95500"/>
          <a:ext cx="6495238" cy="4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7</xdr:col>
      <xdr:colOff>551714</xdr:colOff>
      <xdr:row>57</xdr:row>
      <xdr:rowOff>66190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8A663B-55BD-CD41-138B-7AF7969D6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048500"/>
          <a:ext cx="5885714" cy="387619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189714</xdr:colOff>
      <xdr:row>23</xdr:row>
      <xdr:rowOff>180405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F25424-CE5C-1364-F273-E26E69B93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0"/>
          <a:ext cx="6285714" cy="45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17</xdr:col>
      <xdr:colOff>275429</xdr:colOff>
      <xdr:row>43</xdr:row>
      <xdr:rowOff>104309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8C054BA-6CA4-D2DB-757E-C9DAF505B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0" y="4572000"/>
          <a:ext cx="6371429" cy="37238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17</xdr:col>
      <xdr:colOff>208762</xdr:colOff>
      <xdr:row>46</xdr:row>
      <xdr:rowOff>190429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047A77E-834E-13FA-3171-5DDE235B5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0" y="8382000"/>
          <a:ext cx="6304762" cy="5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17</xdr:col>
      <xdr:colOff>265905</xdr:colOff>
      <xdr:row>60</xdr:row>
      <xdr:rowOff>123500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182D9B2-502B-3C5C-DCDF-99EAC46E8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0" y="8953500"/>
          <a:ext cx="6361905" cy="2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657225</xdr:colOff>
      <xdr:row>21</xdr:row>
      <xdr:rowOff>22302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F4D116-1A81-D18B-4FE2-BFA26A187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991224" cy="4022802"/>
        </a:xfrm>
        <a:prstGeom prst="rect">
          <a:avLst/>
        </a:prstGeom>
      </xdr:spPr>
    </xdr:pic>
    <xdr:clientData/>
  </xdr:twoCellAnchor>
  <xdr:twoCellAnchor editAs="oneCell">
    <xdr:from>
      <xdr:col>8</xdr:col>
      <xdr:colOff>188656</xdr:colOff>
      <xdr:row>0</xdr:row>
      <xdr:rowOff>0</xdr:rowOff>
    </xdr:from>
    <xdr:to>
      <xdr:col>16</xdr:col>
      <xdr:colOff>227809</xdr:colOff>
      <xdr:row>21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C456A3-448B-330A-70BF-58055167F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4656" y="0"/>
          <a:ext cx="6135153" cy="4010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12</xdr:col>
      <xdr:colOff>9525</xdr:colOff>
      <xdr:row>47</xdr:row>
      <xdr:rowOff>62535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925841-EDDC-32B4-9634-8EDA49CB7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0" y="4191000"/>
          <a:ext cx="6105525" cy="48250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161925</xdr:rowOff>
    </xdr:from>
    <xdr:to>
      <xdr:col>7</xdr:col>
      <xdr:colOff>742950</xdr:colOff>
      <xdr:row>21</xdr:row>
      <xdr:rowOff>162515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525BBF-C104-49D3-A69E-2F43D0B20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"/>
          <a:ext cx="6076950" cy="381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86849</xdr:colOff>
      <xdr:row>1</xdr:row>
      <xdr:rowOff>85725</xdr:rowOff>
    </xdr:from>
    <xdr:to>
      <xdr:col>16</xdr:col>
      <xdr:colOff>279400</xdr:colOff>
      <xdr:row>22</xdr:row>
      <xdr:rowOff>43287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DEB23B6-5E5E-7E06-5013-E4585AD651DC}"/>
            </a:ext>
          </a:extLst>
        </xdr:cNvPr>
        <xdr:cNvGrpSpPr/>
      </xdr:nvGrpSpPr>
      <xdr:grpSpPr>
        <a:xfrm>
          <a:off x="6182849" y="276225"/>
          <a:ext cx="6288551" cy="3958062"/>
          <a:chOff x="93662" y="260573"/>
          <a:chExt cx="8878888" cy="6021982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F1F6A64B-89A4-441E-8D67-DD4BB123B8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662" y="260573"/>
            <a:ext cx="8878888" cy="7921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A57236E7-4B77-42F9-BC67-D918356994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3457" y="1038244"/>
            <a:ext cx="8194603" cy="52443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199333</xdr:colOff>
      <xdr:row>26</xdr:row>
      <xdr:rowOff>75571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4D8767-7562-4F3B-9028-838DE2723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33333" cy="50285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104775</xdr:colOff>
      <xdr:row>12</xdr:row>
      <xdr:rowOff>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595B03-A442-E4A4-C3F7-39FB056F0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0775" cy="2286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18502</xdr:rowOff>
    </xdr:from>
    <xdr:to>
      <xdr:col>8</xdr:col>
      <xdr:colOff>466725</xdr:colOff>
      <xdr:row>19</xdr:row>
      <xdr:rowOff>76014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D879C5-9167-4034-A0F4-84F2BC5B6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04502"/>
          <a:ext cx="6562725" cy="13910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570667</xdr:colOff>
      <xdr:row>17</xdr:row>
      <xdr:rowOff>113881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447AC-45D9-6409-2D31-97C8D90A4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6667" cy="33523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161925</xdr:rowOff>
    </xdr:from>
    <xdr:to>
      <xdr:col>8</xdr:col>
      <xdr:colOff>671091</xdr:colOff>
      <xdr:row>27</xdr:row>
      <xdr:rowOff>46407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603AB6-5C98-4D34-B6EB-F2E7E5D1D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61925"/>
          <a:ext cx="6338466" cy="50279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408762</xdr:colOff>
      <xdr:row>11</xdr:row>
      <xdr:rowOff>152119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ED0F23-380A-F79A-3C40-7928F2900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04762" cy="22476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723143</xdr:colOff>
      <xdr:row>10</xdr:row>
      <xdr:rowOff>28333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AC38D6-10EF-AC6E-9EC0-629ACDECD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57143" cy="19333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324A69-3328-46DD-A569-8CF88503F3B9}" name="Tabla3" displayName="Tabla3" ref="A1:A3" totalsRowShown="0">
  <autoFilter ref="A1:A3" xr:uid="{A8324A69-3328-46DD-A569-8CF88503F3B9}"/>
  <tableColumns count="1">
    <tableColumn id="1" xr3:uid="{F3B6C11A-DBD6-4EBA-B710-474BCA7F511B}" name="Orientació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7EFED0-5488-45A7-8084-948BD54A6667}" name="Tabla1" displayName="Tabla1" ref="C1:C3" totalsRowShown="0">
  <autoFilter ref="C1:C3" xr:uid="{7F7EFED0-5488-45A7-8084-948BD54A6667}"/>
  <tableColumns count="1">
    <tableColumn id="1" xr3:uid="{048CF05C-1CF3-4F2C-9C7E-FFDE2531E545}" name="Tipo unió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6B0FE4-54C8-4163-ABE2-C79A5B630389}" name="Tabla2" displayName="Tabla2" ref="F1:F3" totalsRowShown="0">
  <autoFilter ref="F1:F3" xr:uid="{456B0FE4-54C8-4163-ABE2-C79A5B630389}"/>
  <tableColumns count="1">
    <tableColumn id="1" xr3:uid="{5EED0B53-D713-4094-89CD-DF77EE7E58A7}" name="Latera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1699B-CA23-4027-8D1E-A5F2F0EAE23F}">
  <dimension ref="A1:P69"/>
  <sheetViews>
    <sheetView tabSelected="1" zoomScaleNormal="100" workbookViewId="0">
      <selection activeCell="B51" sqref="B51"/>
    </sheetView>
  </sheetViews>
  <sheetFormatPr baseColWidth="10" defaultRowHeight="15"/>
  <cols>
    <col min="1" max="4" width="11.42578125" style="1"/>
    <col min="5" max="5" width="16" style="1" customWidth="1"/>
    <col min="6" max="16" width="11.42578125" style="1"/>
  </cols>
  <sheetData>
    <row r="1" spans="1:11" ht="15.75">
      <c r="A1" s="23" t="s">
        <v>0</v>
      </c>
      <c r="K1" s="10" t="s">
        <v>73</v>
      </c>
    </row>
    <row r="3" spans="1:11" ht="15.75">
      <c r="A3" s="2" t="s">
        <v>1</v>
      </c>
    </row>
    <row r="5" spans="1:11">
      <c r="A5" s="1" t="s">
        <v>2</v>
      </c>
      <c r="B5" s="1">
        <v>12</v>
      </c>
      <c r="C5" s="1" t="s">
        <v>6</v>
      </c>
      <c r="D5" s="1" t="s">
        <v>74</v>
      </c>
    </row>
    <row r="6" spans="1:11">
      <c r="A6" s="1" t="s">
        <v>7</v>
      </c>
      <c r="B6" s="1">
        <v>0.39</v>
      </c>
      <c r="D6" s="1" t="s">
        <v>18</v>
      </c>
      <c r="F6" s="1" t="s">
        <v>63</v>
      </c>
    </row>
    <row r="7" spans="1:11">
      <c r="A7" s="1" t="s">
        <v>8</v>
      </c>
      <c r="B7" s="1">
        <v>0.39</v>
      </c>
      <c r="D7" s="1" t="s">
        <v>18</v>
      </c>
      <c r="F7" s="1" t="s">
        <v>63</v>
      </c>
    </row>
    <row r="8" spans="1:11" ht="18">
      <c r="A8" s="1" t="s">
        <v>14</v>
      </c>
      <c r="B8" s="4">
        <f>IF($B$5&lt;6.4,114.4*B6^1.84,77.2*B6)</f>
        <v>30.108000000000001</v>
      </c>
      <c r="C8" s="1" t="s">
        <v>9</v>
      </c>
      <c r="D8" s="25" t="s">
        <v>25</v>
      </c>
      <c r="E8" s="25"/>
    </row>
    <row r="9" spans="1:11" ht="18">
      <c r="A9" s="1" t="s">
        <v>15</v>
      </c>
      <c r="B9" s="4">
        <f>IF($B$5&lt;6.4,114.4*B6^1.84,212*B6^1.45/B5^0.5)</f>
        <v>15.623880842594872</v>
      </c>
      <c r="C9" s="1" t="s">
        <v>9</v>
      </c>
      <c r="D9" s="25"/>
      <c r="E9" s="25"/>
    </row>
    <row r="10" spans="1:11" ht="18">
      <c r="A10" s="1" t="s">
        <v>16</v>
      </c>
      <c r="B10" s="4">
        <f>IF($B$5&lt;6.4,114.4*B7^1.84,77.2*B7)</f>
        <v>30.108000000000001</v>
      </c>
      <c r="C10" s="1" t="s">
        <v>9</v>
      </c>
      <c r="D10" s="25"/>
      <c r="E10" s="25"/>
    </row>
    <row r="11" spans="1:11" ht="18">
      <c r="A11" s="1" t="s">
        <v>17</v>
      </c>
      <c r="B11" s="4">
        <f>IF($B$5&lt;6.4,114.4*B7^1.84,212*B7^1.45/B5^0.5)</f>
        <v>15.623880842594872</v>
      </c>
      <c r="C11" s="1" t="s">
        <v>9</v>
      </c>
      <c r="D11" s="25"/>
      <c r="E11" s="25"/>
    </row>
    <row r="13" spans="1:11" ht="17.25">
      <c r="A13" s="1" t="s">
        <v>5</v>
      </c>
      <c r="B13" s="5">
        <f>IF(B5&gt;8.7,310,IF(B5&gt;6.9,410,IF(B5&gt;6,480,IF(B5&gt;4.5,550,IF(B5&gt;3.6,620,690)))))</f>
        <v>310</v>
      </c>
      <c r="C13" s="1" t="s">
        <v>9</v>
      </c>
      <c r="D13" s="1" t="s">
        <v>19</v>
      </c>
    </row>
    <row r="14" spans="1:11">
      <c r="D14" s="1" t="s">
        <v>20</v>
      </c>
    </row>
    <row r="15" spans="1:11">
      <c r="A15" s="1" t="s">
        <v>10</v>
      </c>
      <c r="B15" s="1">
        <v>60</v>
      </c>
      <c r="C15" s="1" t="s">
        <v>6</v>
      </c>
    </row>
    <row r="16" spans="1:11">
      <c r="A16" s="1" t="s">
        <v>11</v>
      </c>
      <c r="B16" s="1">
        <v>60</v>
      </c>
      <c r="C16" s="1" t="s">
        <v>6</v>
      </c>
      <c r="D16" s="1" t="s">
        <v>60</v>
      </c>
      <c r="E16" s="1">
        <v>80</v>
      </c>
      <c r="F16" s="1" t="s">
        <v>6</v>
      </c>
    </row>
    <row r="17" spans="1:6">
      <c r="A17" s="1" t="s">
        <v>12</v>
      </c>
      <c r="B17" s="1">
        <v>60</v>
      </c>
      <c r="C17" s="1" t="s">
        <v>6</v>
      </c>
      <c r="D17" s="1" t="s">
        <v>61</v>
      </c>
      <c r="E17" s="1">
        <v>80</v>
      </c>
      <c r="F17" s="1" t="s">
        <v>6</v>
      </c>
    </row>
    <row r="18" spans="1:6">
      <c r="A18" s="1" t="s">
        <v>13</v>
      </c>
      <c r="B18" s="1">
        <v>60</v>
      </c>
      <c r="C18" s="1" t="s">
        <v>6</v>
      </c>
    </row>
    <row r="20" spans="1:6">
      <c r="A20" s="1" t="s">
        <v>21</v>
      </c>
      <c r="E20" s="1" t="s">
        <v>22</v>
      </c>
    </row>
    <row r="22" spans="1:6" ht="17.25">
      <c r="A22" s="1" t="s">
        <v>3</v>
      </c>
      <c r="B22" s="4">
        <f>IF(E20="Perpendicular",B9,B8)</f>
        <v>30.108000000000001</v>
      </c>
      <c r="C22" s="1" t="s">
        <v>9</v>
      </c>
    </row>
    <row r="24" spans="1:6" ht="17.25">
      <c r="A24" s="1" t="s">
        <v>4</v>
      </c>
      <c r="B24" s="4">
        <f>IF(E58="Acero",600,IF(E20="Perpendicular",B11,B10))</f>
        <v>30.108000000000001</v>
      </c>
      <c r="C24" s="1" t="s">
        <v>9</v>
      </c>
    </row>
    <row r="26" spans="1:6">
      <c r="A26" s="1" t="s">
        <v>26</v>
      </c>
      <c r="B26" s="5">
        <f>B22/B24</f>
        <v>1</v>
      </c>
    </row>
    <row r="27" spans="1:6">
      <c r="A27" s="1" t="s">
        <v>27</v>
      </c>
      <c r="B27" s="5">
        <f>B17/B18</f>
        <v>1</v>
      </c>
    </row>
    <row r="29" spans="1:6">
      <c r="A29" s="6" t="s">
        <v>28</v>
      </c>
      <c r="B29" s="1">
        <v>0</v>
      </c>
      <c r="C29" s="1" t="s">
        <v>31</v>
      </c>
      <c r="D29" s="1" t="s">
        <v>29</v>
      </c>
    </row>
    <row r="30" spans="1:6" ht="16.5">
      <c r="A30" s="1" t="s">
        <v>30</v>
      </c>
      <c r="B30" s="5">
        <f>1+0.25*B29/90</f>
        <v>1</v>
      </c>
    </row>
    <row r="32" spans="1:6" ht="32.25" customHeight="1" thickBot="1">
      <c r="A32" s="10" t="s">
        <v>41</v>
      </c>
    </row>
    <row r="33" spans="1:6" ht="15" customHeight="1">
      <c r="A33" s="26" t="s">
        <v>32</v>
      </c>
      <c r="B33" s="29" t="s">
        <v>33</v>
      </c>
      <c r="C33" s="32" t="s">
        <v>34</v>
      </c>
      <c r="E33" s="1" t="s">
        <v>42</v>
      </c>
      <c r="F33" s="15">
        <f>(SQRT(B26+2*B26^2*(1+B27+B27^2)+B27^2*B26^3)-B26*(1+B27))/(1+B26)</f>
        <v>0.41421356237309515</v>
      </c>
    </row>
    <row r="34" spans="1:6">
      <c r="A34" s="27"/>
      <c r="B34" s="30"/>
      <c r="C34" s="33"/>
      <c r="E34" s="1" t="s">
        <v>43</v>
      </c>
      <c r="F34" s="15">
        <f>-1+SQRT(2*(1+B26)+(2*B13*(1+2*B26)*B5^2/3/B22/B17^2))</f>
        <v>1.1962926357468984</v>
      </c>
    </row>
    <row r="35" spans="1:6" ht="15.75" thickBot="1">
      <c r="A35" s="28"/>
      <c r="B35" s="31"/>
      <c r="C35" s="34"/>
      <c r="E35" s="1" t="s">
        <v>44</v>
      </c>
      <c r="F35" s="15">
        <f>-1+SQRT(2*(1+B26)/B26+(2*B13*(2+B26)*B5^2/3/B22/B18^2))</f>
        <v>1.1962926357468984</v>
      </c>
    </row>
    <row r="36" spans="1:6" ht="30" customHeight="1" thickTop="1">
      <c r="A36" s="9" t="s">
        <v>35</v>
      </c>
      <c r="B36" s="16">
        <f>IF(B5&lt;6.35,IF(B5&gt;4.3,B5*B17*B22/(0.38*B5+0.56),B5*B17*B22/2.2),B5*B17*B22/4/B30)</f>
        <v>5419.4400000000005</v>
      </c>
      <c r="C36" s="17">
        <f>IF(B5&lt;6.35,IF(B5&gt;4.3,B5*B17*B22/(0.38*B5+0.56),B5*B17*B22/2.2),B5*B17*B22/4/B30)</f>
        <v>5419.4400000000005</v>
      </c>
    </row>
    <row r="37" spans="1:6" ht="30" customHeight="1">
      <c r="A37" s="7" t="s">
        <v>36</v>
      </c>
      <c r="B37" s="18">
        <f>IF(B5&lt;6.35,IF(B5&gt;4.3,B5*B18*B24/(0.38*B5+0.56),B5*B18*B24/2.2),B5*B18*B24/4/B30)</f>
        <v>5419.4400000000005</v>
      </c>
      <c r="C37" s="19">
        <f>IF(B5&lt;6.35,IF(B5&gt;4.3,2*B5*B18*B24/(0.38*B5+0.56),2*B5*B18*B24/2.2),2*B5*B18*B24/4/B30)</f>
        <v>10838.880000000001</v>
      </c>
    </row>
    <row r="38" spans="1:6" ht="30" customHeight="1">
      <c r="A38" s="7" t="s">
        <v>37</v>
      </c>
      <c r="B38" s="18">
        <f>IF(B5&lt;6.35,IF(B5&gt;4.3,F33*B5*B18*B24/(0.38*B5+0.56),F33*B5*B18*B24/2.2),F33*B5*B18*B24/3.6/B30)</f>
        <v>2494.2283871858299</v>
      </c>
      <c r="C38" s="11" t="s">
        <v>45</v>
      </c>
    </row>
    <row r="39" spans="1:6" ht="30" customHeight="1">
      <c r="A39" s="7" t="s">
        <v>38</v>
      </c>
      <c r="B39" s="18">
        <f>IF(B5&lt;6.35,IF(B5&gt;4.3,F34*B5*B17*B22/(1+2*B26)/(0.38*B5+0.56),F34*B5*B17*B22/(1+2*B26)/2.2),F34*B5*B17*B22/(1+2*B26)/3.2/B30)</f>
        <v>2701.3484007800712</v>
      </c>
      <c r="C39" s="11" t="s">
        <v>45</v>
      </c>
    </row>
    <row r="40" spans="1:6" ht="30" customHeight="1">
      <c r="A40" s="7" t="s">
        <v>39</v>
      </c>
      <c r="B40" s="18">
        <f>IF(B5&lt;6.35,IF(B5&gt;4.3,F35*B5*B18*B22/(2+B26)/(0.38*B5+0.56),F35*B5*B18*B22/(2+B26)/2.2),F35*B5*B18*B22/(2+B26)/3.2/B30)</f>
        <v>2701.3484007800712</v>
      </c>
      <c r="C40" s="19">
        <f>IF(B5&lt;6.35,IF(B5&gt;4.3,2*F35*B5*B18*B22/(2+B26)/(0.38*B5+0.56),2*F35*B5*B18*B22/(2+B26)/2.2),2*F35*B5*B18*B22/(2+B26)/3.2/B30)</f>
        <v>5402.6968015601424</v>
      </c>
    </row>
    <row r="41" spans="1:6" ht="30" customHeight="1" thickBot="1">
      <c r="A41" s="8" t="s">
        <v>40</v>
      </c>
      <c r="B41" s="20">
        <f>IF(B5&lt;6.35,IF(B5&gt;4.3,B5^2/(0.38*B5+0.56)*SQRT(2*B22*B13/3/(1+B26)),B5^2/2.2*SQRT(2*B22*B13/3/(1+B26))),B5^2/3.2/B30*SQRT(2*B22*B13/3/(1+B26)))</f>
        <v>2509.9998007968047</v>
      </c>
      <c r="C41" s="21">
        <f>IF(B5&lt;6.35,IF(B5&gt;4.3,2*B5^2/(0.38*B5+0.56)*SQRT(2*B22*B13/3/(1+B26)),2*B5^2/2.2*SQRT(2*B22*B13/3/(1+B26))),2*B5^2/3.2/B30*SQRT(2*B22*B13/3/(1+B26)))</f>
        <v>5019.9996015936094</v>
      </c>
    </row>
    <row r="42" spans="1:6">
      <c r="A42" s="3"/>
      <c r="B42" s="3"/>
      <c r="C42" s="3"/>
    </row>
    <row r="44" spans="1:6" ht="32.25" customHeight="1">
      <c r="A44" s="10" t="s">
        <v>46</v>
      </c>
    </row>
    <row r="45" spans="1:6" ht="18">
      <c r="A45" s="1" t="s">
        <v>48</v>
      </c>
      <c r="B45" s="3">
        <v>1</v>
      </c>
      <c r="C45" s="1" t="s">
        <v>49</v>
      </c>
    </row>
    <row r="46" spans="1:6" ht="18">
      <c r="A46" s="1" t="s">
        <v>50</v>
      </c>
      <c r="B46" s="3">
        <v>1</v>
      </c>
      <c r="C46" s="1" t="s">
        <v>51</v>
      </c>
    </row>
    <row r="47" spans="1:6">
      <c r="A47" s="1" t="s">
        <v>52</v>
      </c>
      <c r="B47" s="3">
        <v>1</v>
      </c>
      <c r="C47" s="1" t="s">
        <v>53</v>
      </c>
    </row>
    <row r="48" spans="1:6">
      <c r="A48" s="1" t="s">
        <v>82</v>
      </c>
      <c r="B48" s="3">
        <v>2</v>
      </c>
      <c r="C48" s="1" t="s">
        <v>84</v>
      </c>
    </row>
    <row r="49" spans="1:5">
      <c r="B49" s="3"/>
    </row>
    <row r="50" spans="1:5">
      <c r="A50" s="1" t="s">
        <v>55</v>
      </c>
      <c r="B50" s="3">
        <v>2</v>
      </c>
      <c r="C50" s="1" t="s">
        <v>83</v>
      </c>
    </row>
    <row r="51" spans="1:5" ht="17.25">
      <c r="A51" s="1" t="s">
        <v>56</v>
      </c>
      <c r="B51" s="13">
        <v>10300</v>
      </c>
      <c r="C51" s="1" t="s">
        <v>9</v>
      </c>
      <c r="D51" s="1" t="s">
        <v>63</v>
      </c>
    </row>
    <row r="52" spans="1:5" ht="17.25">
      <c r="A52" s="1" t="s">
        <v>57</v>
      </c>
      <c r="B52" s="1">
        <v>10300</v>
      </c>
      <c r="C52" s="1" t="s">
        <v>9</v>
      </c>
      <c r="D52" s="1" t="s">
        <v>63</v>
      </c>
    </row>
    <row r="53" spans="1:5" ht="17.25">
      <c r="A53" s="1" t="s">
        <v>58</v>
      </c>
      <c r="B53" s="5">
        <f>B15*E16</f>
        <v>4800</v>
      </c>
      <c r="C53" s="1" t="s">
        <v>62</v>
      </c>
    </row>
    <row r="54" spans="1:5" ht="17.25">
      <c r="A54" s="1" t="s">
        <v>59</v>
      </c>
      <c r="B54" s="5">
        <f>IF(C64="Dos secciones de corte",2*B16*E17,B16*E17)</f>
        <v>4800</v>
      </c>
      <c r="C54" s="1" t="s">
        <v>62</v>
      </c>
    </row>
    <row r="55" spans="1:5" ht="18">
      <c r="A55" s="1" t="s">
        <v>64</v>
      </c>
      <c r="B55" s="5">
        <f>IF(B52*B54/B51/B53&lt;B51*B53/B52/B54,B52*B54/B51/B53,B51*B53/B52/B54)</f>
        <v>1</v>
      </c>
    </row>
    <row r="56" spans="1:5">
      <c r="A56" s="1" t="s">
        <v>65</v>
      </c>
      <c r="B56" s="1">
        <f>7*B5</f>
        <v>84</v>
      </c>
    </row>
    <row r="57" spans="1:5">
      <c r="A57" s="6" t="s">
        <v>66</v>
      </c>
      <c r="B57" s="22">
        <f>IF(E58="Madera",246*B5^1.5,369*B5^1.5)</f>
        <v>10226.027967886655</v>
      </c>
      <c r="C57" s="1" t="s">
        <v>67</v>
      </c>
      <c r="D57" s="1" t="s">
        <v>68</v>
      </c>
    </row>
    <row r="58" spans="1:5">
      <c r="A58" s="1" t="s">
        <v>69</v>
      </c>
      <c r="B58" s="15">
        <f>1+B57*B56/2*(1/B51/B53+1/B52/B54)</f>
        <v>1.0173743193629141</v>
      </c>
      <c r="D58" s="1" t="s">
        <v>80</v>
      </c>
      <c r="E58" s="1" t="s">
        <v>79</v>
      </c>
    </row>
    <row r="59" spans="1:5">
      <c r="A59" s="1" t="s">
        <v>70</v>
      </c>
      <c r="B59" s="15">
        <f>B58-SQRT(B58^2-1)</f>
        <v>0.83015651652581002</v>
      </c>
    </row>
    <row r="61" spans="1:5">
      <c r="A61" s="1" t="s">
        <v>54</v>
      </c>
      <c r="B61" s="5">
        <f>IF(B5&lt;6.35,1,(B59*(1-B59^(2*B50))/B50/((1+B55*B59^B50)*(1+B59)-1+B59^(2*B50)))*((1+B55)/(1-B59)))</f>
        <v>0.99999999999999989</v>
      </c>
    </row>
    <row r="62" spans="1:5">
      <c r="B62" s="5"/>
    </row>
    <row r="63" spans="1:5">
      <c r="B63" s="5"/>
    </row>
    <row r="64" spans="1:5">
      <c r="A64" s="1" t="s">
        <v>75</v>
      </c>
      <c r="B64" s="5"/>
      <c r="C64" s="1" t="s">
        <v>33</v>
      </c>
    </row>
    <row r="66" spans="1:3" ht="21">
      <c r="A66" s="14" t="s">
        <v>71</v>
      </c>
      <c r="B66" s="24">
        <f>IF(C64="Una sección de corte",B48*MIN(B36:B41)*B45*B46*B47*B61,B48*MIN(C36:C41)*B45*B46*B47*B61)</f>
        <v>4988.4567743716589</v>
      </c>
      <c r="C66" s="14" t="s">
        <v>72</v>
      </c>
    </row>
    <row r="69" spans="1:3">
      <c r="A69" s="10" t="s">
        <v>81</v>
      </c>
    </row>
  </sheetData>
  <mergeCells count="4">
    <mergeCell ref="D8:E11"/>
    <mergeCell ref="A33:A35"/>
    <mergeCell ref="B33:B35"/>
    <mergeCell ref="C33:C35"/>
  </mergeCells>
  <phoneticPr fontId="3" type="noConversion"/>
  <pageMargins left="0.7" right="0.7" top="0.75" bottom="0.75" header="0.3" footer="0.3"/>
  <pageSetup paperSize="9" orientation="portrait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1C8BC4E-1239-415F-A4B0-3191F1C350DB}">
          <x14:formula1>
            <xm:f>Lista!$A$2:$A$3</xm:f>
          </x14:formula1>
          <xm:sqref>E20</xm:sqref>
        </x14:dataValidation>
        <x14:dataValidation type="list" allowBlank="1" showInputMessage="1" showErrorMessage="1" xr:uid="{C6C019FC-8329-4321-A1DA-3ABD62F5B9A9}">
          <x14:formula1>
            <xm:f>Lista!$C$2:$C$3</xm:f>
          </x14:formula1>
          <xm:sqref>C64</xm:sqref>
        </x14:dataValidation>
        <x14:dataValidation type="list" allowBlank="1" showInputMessage="1" showErrorMessage="1" xr:uid="{7C7E0B78-8E0A-428E-9529-7CB5ED080B1F}">
          <x14:formula1>
            <xm:f>Lista!$F$2:$F$3</xm:f>
          </x14:formula1>
          <xm:sqref>E58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9117A-C22C-4B37-8D28-F4EE9C4A6BCA}"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0ABE-70F0-4045-8CDC-6F1DEDEBE2A0}">
  <dimension ref="A1"/>
  <sheetViews>
    <sheetView workbookViewId="0">
      <selection activeCell="I49" sqref="I49"/>
    </sheetView>
  </sheetViews>
  <sheetFormatPr baseColWidth="10"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DBB8C-9905-422A-850D-10D83F86D7B3}">
  <dimension ref="A1"/>
  <sheetViews>
    <sheetView workbookViewId="0">
      <selection activeCell="C30" sqref="C30"/>
    </sheetView>
  </sheetViews>
  <sheetFormatPr baseColWidth="10"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723F1-91F1-484A-AEA6-8F9B50CA14FD}">
  <dimension ref="A1"/>
  <sheetViews>
    <sheetView showGridLines="0" workbookViewId="0">
      <selection activeCell="H23" sqref="H23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FCCF7-90BA-49F6-A87F-850414AF3B96}">
  <dimension ref="A1"/>
  <sheetViews>
    <sheetView workbookViewId="0">
      <selection activeCell="J16" sqref="J16"/>
    </sheetView>
  </sheetViews>
  <sheetFormatPr baseColWidth="10"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89EB1-9714-4B01-BD57-E6859172811A}">
  <dimension ref="A1"/>
  <sheetViews>
    <sheetView workbookViewId="0">
      <selection activeCell="K16" sqref="K16"/>
    </sheetView>
  </sheetViews>
  <sheetFormatPr baseColWidth="10" defaultRowHeight="1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81E4B-E0A0-40BB-A2B0-81AC0238FA2C}">
  <dimension ref="A1:F3"/>
  <sheetViews>
    <sheetView workbookViewId="0">
      <selection activeCell="E14" sqref="E14"/>
    </sheetView>
  </sheetViews>
  <sheetFormatPr baseColWidth="10" defaultRowHeight="15"/>
  <cols>
    <col min="1" max="1" width="12" customWidth="1"/>
    <col min="3" max="3" width="12" customWidth="1"/>
  </cols>
  <sheetData>
    <row r="1" spans="1:6">
      <c r="A1" t="s">
        <v>24</v>
      </c>
      <c r="C1" t="s">
        <v>76</v>
      </c>
      <c r="F1" t="s">
        <v>77</v>
      </c>
    </row>
    <row r="2" spans="1:6">
      <c r="A2" t="s">
        <v>22</v>
      </c>
      <c r="C2" t="s">
        <v>33</v>
      </c>
      <c r="F2" t="s">
        <v>78</v>
      </c>
    </row>
    <row r="3" spans="1:6">
      <c r="A3" t="s">
        <v>23</v>
      </c>
      <c r="C3" t="s">
        <v>34</v>
      </c>
      <c r="F3" t="s">
        <v>79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B1D3F-1A57-437C-9023-AE2C53EF606A}">
  <dimension ref="A1"/>
  <sheetViews>
    <sheetView workbookViewId="0">
      <selection activeCell="E22" sqref="E22"/>
    </sheetView>
  </sheetViews>
  <sheetFormatPr baseColWidth="10" defaultRowHeight="1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A175-B256-4CF6-B2BF-81A94BEF52D0}">
  <dimension ref="J11"/>
  <sheetViews>
    <sheetView workbookViewId="0">
      <selection activeCell="K18" sqref="K18"/>
    </sheetView>
  </sheetViews>
  <sheetFormatPr baseColWidth="10" defaultRowHeight="15"/>
  <sheetData>
    <row r="11" spans="10:10">
      <c r="J11" s="12" t="s">
        <v>47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2BA29-AE09-43C7-A79F-CF58A3D9BAF0}"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r T D V k / G I b q l A A A A 9 g A A A B I A H A B D b 2 5 m a W c v U G F j a 2 F n Z S 5 4 b W w g o h g A K K A U A A A A A A A A A A A A A A A A A A A A A A A A A A A A h Y / N C o J A H M R f R f b u f p h E y N + V 6 J o Q B d F 1 W T d d 0 j X c t f X d O v R I v U J G W d 0 6 z s x v Y O Z + v U E 2 N H V w U Z 3 V r U k R w x Q F y s i 2 0 K Z M U e + O 4 Q J l H D Z C n k S p g h E 2 N h m s T l H l 3 D k h x H u P / Q y 3 X U k i S h k 5 5 O u d r F Q j Q m 2 s E 0 Y q 9 G k V / 1 u I w / 4 1 h k e Y s T m O a Y w p k M m E X J s v E I 1 7 n + m P C a u + d n 2 n u L L h c g t k k k D e H / g D U E s D B B Q A A g A I A I q 0 w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t M N W K I p H u A 4 A A A A R A A A A E w A c A E Z v c m 1 1 b G F z L 1 N l Y 3 R p b 2 4 x L m 0 g o h g A K K A U A A A A A A A A A A A A A A A A A A A A A A A A A A A A K 0 5 N L s n M z 1 M I h t C G 1 g B Q S w E C L Q A U A A I A C A C K t M N W T 8 Y h u q U A A A D 2 A A A A E g A A A A A A A A A A A A A A A A A A A A A A Q 2 9 u Z m l n L 1 B h Y 2 t h Z 2 U u e G 1 s U E s B A i 0 A F A A C A A g A i r T D V g / K 6 a u k A A A A 6 Q A A A B M A A A A A A A A A A A A A A A A A 8 Q A A A F t D b 2 5 0 Z W 5 0 X 1 R 5 c G V z X S 5 4 b W x Q S w E C L Q A U A A I A C A C K t M N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K a 6 Y u E 2 / U + q m L y u 2 z Y Y x A A A A A A C A A A A A A A Q Z g A A A A E A A C A A A A D V a s Q R L R s l D Z K d V 2 V C 3 C J K R L 2 d U H + o a I O Z F Z C q X W x A P Q A A A A A O g A A A A A I A A C A A A A D 0 e L 5 Q s r R H W Y P C H M w 5 8 n G q 1 4 5 f R T R R 9 W g k D h G U 4 7 M O 9 F A A A A D B m B a C e H e e x 2 y o q o / L i Z B b B f R T 8 C M 7 8 C x X M z r q 2 h F 0 W 1 X S G D T o P m m M W L T k 6 1 e m B u H A D I Z s A M V P 7 q j P C L i W e j V E q p R J r N X T t U A 8 P 6 M 9 e F K D R k A A A A A K a J t i B L y t f f y I q 8 L f E r a M e H J N g z v p j G p V n P X m S t P S c n l P D w H 2 i W U 7 n G o G 7 Y P 3 Q B s d N 1 N Q A x m S / L 3 C v + q D H E y 7 < / D a t a M a s h u p > 
</file>

<file path=customXml/itemProps1.xml><?xml version="1.0" encoding="utf-8"?>
<ds:datastoreItem xmlns:ds="http://schemas.openxmlformats.org/officeDocument/2006/customXml" ds:itemID="{08566E8F-53DD-4300-81F2-A1A54ADA9BA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CIRSOC 601</vt:lpstr>
      <vt:lpstr>Geometría</vt:lpstr>
      <vt:lpstr>Modos de Rotura</vt:lpstr>
      <vt:lpstr>G</vt:lpstr>
      <vt:lpstr>Fyb</vt:lpstr>
      <vt:lpstr>Lista</vt:lpstr>
      <vt:lpstr>Rd</vt:lpstr>
      <vt:lpstr>CD</vt:lpstr>
      <vt:lpstr>CM</vt:lpstr>
      <vt:lpstr>Ct</vt:lpstr>
      <vt:lpstr>Cg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2023-06-01T03:26:04Z</dcterms:created>
  <dcterms:modified xsi:type="dcterms:W3CDTF">2023-06-09T03:56:50Z</dcterms:modified>
</cp:coreProperties>
</file>