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80" windowHeight="7815"/>
  </bookViews>
  <sheets>
    <sheet name="Cost of Production" sheetId="1" r:id="rId1"/>
    <sheet name="NPV calc" sheetId="2" state="hidden" r:id="rId2"/>
  </sheets>
  <calcPr calcId="125725" iterate="1"/>
</workbook>
</file>

<file path=xl/calcChain.xml><?xml version="1.0" encoding="utf-8"?>
<calcChain xmlns="http://schemas.openxmlformats.org/spreadsheetml/2006/main">
  <c r="I109" i="1"/>
  <c r="I110"/>
  <c r="L110"/>
  <c r="N110" s="1"/>
  <c r="I112"/>
  <c r="L112" s="1"/>
  <c r="N112" s="1"/>
  <c r="I113"/>
  <c r="L113"/>
  <c r="N113" s="1"/>
  <c r="I114"/>
  <c r="L114" s="1"/>
  <c r="N114" s="1"/>
  <c r="I115"/>
  <c r="L115"/>
  <c r="N115" s="1"/>
  <c r="I116"/>
  <c r="L116" s="1"/>
  <c r="N116" s="1"/>
  <c r="G82"/>
  <c r="G81"/>
  <c r="L81" s="1"/>
  <c r="N81" s="1"/>
  <c r="G80"/>
  <c r="G79"/>
  <c r="L79" s="1"/>
  <c r="N79" s="1"/>
  <c r="G77"/>
  <c r="G76"/>
  <c r="L76" s="1"/>
  <c r="N76" s="1"/>
  <c r="G75"/>
  <c r="G74"/>
  <c r="L74" s="1"/>
  <c r="L82"/>
  <c r="N82"/>
  <c r="L80"/>
  <c r="N80"/>
  <c r="L77"/>
  <c r="N77"/>
  <c r="L75"/>
  <c r="N75"/>
  <c r="L91"/>
  <c r="N91"/>
  <c r="G58"/>
  <c r="L58"/>
  <c r="N58" s="1"/>
  <c r="G59"/>
  <c r="L59" s="1"/>
  <c r="G60"/>
  <c r="L60"/>
  <c r="N60" s="1"/>
  <c r="G61"/>
  <c r="L61" s="1"/>
  <c r="N61" s="1"/>
  <c r="G62"/>
  <c r="L62"/>
  <c r="N62" s="1"/>
  <c r="G63"/>
  <c r="L63" s="1"/>
  <c r="N63" s="1"/>
  <c r="G64"/>
  <c r="L64"/>
  <c r="N64" s="1"/>
  <c r="G65"/>
  <c r="L65" s="1"/>
  <c r="N65" s="1"/>
  <c r="G66"/>
  <c r="L66"/>
  <c r="N66" s="1"/>
  <c r="G67"/>
  <c r="L67" s="1"/>
  <c r="N67" s="1"/>
  <c r="G68"/>
  <c r="L68"/>
  <c r="N68" s="1"/>
  <c r="G47"/>
  <c r="G46"/>
  <c r="G45"/>
  <c r="G51" s="1"/>
  <c r="G32"/>
  <c r="G33"/>
  <c r="G34"/>
  <c r="G35"/>
  <c r="G36"/>
  <c r="G37"/>
  <c r="G38"/>
  <c r="G41"/>
  <c r="L44"/>
  <c r="N44"/>
  <c r="L45"/>
  <c r="N45"/>
  <c r="L46"/>
  <c r="N46"/>
  <c r="L47"/>
  <c r="N47"/>
  <c r="L32"/>
  <c r="N32"/>
  <c r="L33"/>
  <c r="N33"/>
  <c r="L34"/>
  <c r="N34"/>
  <c r="L35"/>
  <c r="N35"/>
  <c r="L36"/>
  <c r="N36"/>
  <c r="L37"/>
  <c r="N37"/>
  <c r="L38"/>
  <c r="N38"/>
  <c r="L39"/>
  <c r="N39"/>
  <c r="L40"/>
  <c r="N40"/>
  <c r="N41"/>
  <c r="L25"/>
  <c r="N25"/>
  <c r="N18"/>
  <c r="C109"/>
  <c r="L109" s="1"/>
  <c r="L102"/>
  <c r="N102" s="1"/>
  <c r="L95"/>
  <c r="N95" s="1"/>
  <c r="L99"/>
  <c r="N99" s="1"/>
  <c r="L101"/>
  <c r="N101" s="1"/>
  <c r="E51"/>
  <c r="E41"/>
  <c r="E29"/>
  <c r="L48"/>
  <c r="N48" s="1"/>
  <c r="L49"/>
  <c r="N49" s="1"/>
  <c r="L50"/>
  <c r="N50" s="1"/>
  <c r="N10"/>
  <c r="L41"/>
  <c r="L26"/>
  <c r="N26" s="1"/>
  <c r="L27"/>
  <c r="N27" s="1"/>
  <c r="L28"/>
  <c r="L29" s="1"/>
  <c r="C45"/>
  <c r="C46"/>
  <c r="C47"/>
  <c r="C48"/>
  <c r="C49"/>
  <c r="C50"/>
  <c r="C44"/>
  <c r="C37"/>
  <c r="C38"/>
  <c r="C39"/>
  <c r="C40"/>
  <c r="C41"/>
  <c r="C36"/>
  <c r="C35"/>
  <c r="C34"/>
  <c r="C33"/>
  <c r="C32"/>
  <c r="C26"/>
  <c r="C27"/>
  <c r="C28"/>
  <c r="C29"/>
  <c r="C25"/>
  <c r="C59"/>
  <c r="C60"/>
  <c r="C61"/>
  <c r="C62"/>
  <c r="C63"/>
  <c r="C64"/>
  <c r="C65"/>
  <c r="C66"/>
  <c r="C67"/>
  <c r="C68"/>
  <c r="C58"/>
  <c r="C28" i="2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G29" i="1"/>
  <c r="G22" s="1"/>
  <c r="N109" l="1"/>
  <c r="N118" s="1"/>
  <c r="L118"/>
  <c r="L69"/>
  <c r="N59"/>
  <c r="N51"/>
  <c r="N74"/>
  <c r="N83" s="1"/>
  <c r="L83"/>
  <c r="N69"/>
  <c r="N28"/>
  <c r="N29" s="1"/>
  <c r="L51"/>
  <c r="L85" s="1"/>
  <c r="L122" s="1"/>
  <c r="L92"/>
  <c r="N53" l="1"/>
  <c r="N92"/>
  <c r="L93"/>
  <c r="L53"/>
  <c r="N85"/>
  <c r="N122" s="1"/>
  <c r="N93" l="1"/>
  <c r="L98"/>
  <c r="N98" s="1"/>
  <c r="L104"/>
  <c r="L123" s="1"/>
  <c r="L124" s="1"/>
  <c r="N104"/>
  <c r="N123" s="1"/>
  <c r="N124" s="1"/>
  <c r="N126" l="1"/>
  <c r="N128"/>
  <c r="L128"/>
  <c r="L126"/>
</calcChain>
</file>

<file path=xl/sharedStrings.xml><?xml version="1.0" encoding="utf-8"?>
<sst xmlns="http://schemas.openxmlformats.org/spreadsheetml/2006/main" count="154" uniqueCount="124">
  <si>
    <t>hr/yr</t>
  </si>
  <si>
    <t>day/yr</t>
  </si>
  <si>
    <t>MASS BALANCE</t>
  </si>
  <si>
    <t xml:space="preserve">MB Closure </t>
  </si>
  <si>
    <t>Key Products</t>
  </si>
  <si>
    <t>Units</t>
  </si>
  <si>
    <t>Units/yr</t>
  </si>
  <si>
    <t>$MM/yr</t>
  </si>
  <si>
    <t>Other</t>
  </si>
  <si>
    <t>Raw Materials</t>
  </si>
  <si>
    <t>Contingency</t>
  </si>
  <si>
    <t>Royalty Amortization</t>
  </si>
  <si>
    <t>CONSUMABLES</t>
  </si>
  <si>
    <t>Inventory Amortization</t>
  </si>
  <si>
    <t>UTILITIES</t>
  </si>
  <si>
    <t>Labor</t>
  </si>
  <si>
    <t>Electric</t>
  </si>
  <si>
    <t>Maintenance</t>
  </si>
  <si>
    <t>HP Steam</t>
  </si>
  <si>
    <t>Overhead Expense</t>
  </si>
  <si>
    <t>MP Steam</t>
  </si>
  <si>
    <t>LP Steam</t>
  </si>
  <si>
    <t>Boiler Feed</t>
  </si>
  <si>
    <t>Cash Cost of Production</t>
  </si>
  <si>
    <t>Condensate</t>
  </si>
  <si>
    <t>Gross Profit</t>
  </si>
  <si>
    <t>Cooling Water</t>
  </si>
  <si>
    <t>Fuel Fired</t>
  </si>
  <si>
    <t>$/yr each</t>
  </si>
  <si>
    <t>Supervision</t>
  </si>
  <si>
    <t>of Operating Labor</t>
  </si>
  <si>
    <t>Direct Ovhd.</t>
  </si>
  <si>
    <t>of Labor &amp; Superv.</t>
  </si>
  <si>
    <t>of ISBL Investment</t>
  </si>
  <si>
    <t>Plant Overhead</t>
  </si>
  <si>
    <t>of Labor &amp; Maint.</t>
  </si>
  <si>
    <t>Tax &amp; Insurance</t>
  </si>
  <si>
    <t>of Fixed Investment</t>
  </si>
  <si>
    <t>NPV data</t>
  </si>
  <si>
    <t>YIELD ESTIMATE</t>
  </si>
  <si>
    <t>Product 1</t>
  </si>
  <si>
    <t>Byproduct 1</t>
  </si>
  <si>
    <t>Byproduct 2</t>
  </si>
  <si>
    <t>Byproduct 3</t>
  </si>
  <si>
    <t>Byproduct 4</t>
  </si>
  <si>
    <t>Feed 1</t>
  </si>
  <si>
    <t>Feed 2</t>
  </si>
  <si>
    <t>Feed 3</t>
  </si>
  <si>
    <t>Feed 4</t>
  </si>
  <si>
    <t>Solvent 1</t>
  </si>
  <si>
    <t>Solvent 2</t>
  </si>
  <si>
    <t>Solvent 3</t>
  </si>
  <si>
    <t>Acid 1</t>
  </si>
  <si>
    <t>Acid 2</t>
  </si>
  <si>
    <t>Base 1</t>
  </si>
  <si>
    <t>Base 2</t>
  </si>
  <si>
    <t>Company Name</t>
  </si>
  <si>
    <t>Project Name</t>
  </si>
  <si>
    <t>Project Number</t>
  </si>
  <si>
    <t>Sheet</t>
  </si>
  <si>
    <t>Address</t>
  </si>
  <si>
    <t>REV</t>
  </si>
  <si>
    <t>DATE</t>
  </si>
  <si>
    <t>BY</t>
  </si>
  <si>
    <t>APVD</t>
  </si>
  <si>
    <t>Form XXXXX-YY-ZZ</t>
  </si>
  <si>
    <t>Owner's Name</t>
  </si>
  <si>
    <t>Plant Location</t>
  </si>
  <si>
    <t>On Stream</t>
  </si>
  <si>
    <t>FIXED OPERATING COSTS</t>
  </si>
  <si>
    <t>English</t>
  </si>
  <si>
    <t>Metric</t>
  </si>
  <si>
    <t>Eng/Metric</t>
  </si>
  <si>
    <t>Case Description</t>
  </si>
  <si>
    <t>Capital Cost Basis Year</t>
  </si>
  <si>
    <t>By-products &amp; Waste Streams</t>
  </si>
  <si>
    <t>Off-gas</t>
  </si>
  <si>
    <t>Organic Waste</t>
  </si>
  <si>
    <t>Aqueous Waste</t>
  </si>
  <si>
    <t xml:space="preserve"> Operators per Shift Position</t>
  </si>
  <si>
    <t>Price $/unit</t>
  </si>
  <si>
    <t>Units/Unit product</t>
  </si>
  <si>
    <t>$/unit product</t>
  </si>
  <si>
    <t>kWh</t>
  </si>
  <si>
    <t>GJ</t>
  </si>
  <si>
    <t>MT</t>
  </si>
  <si>
    <t>Units/hr</t>
  </si>
  <si>
    <t>Variable Cost of Production</t>
  </si>
  <si>
    <t>Total Key Product Revenues (REV)</t>
  </si>
  <si>
    <t xml:space="preserve">REVENUES AND RAW MATERIAL COSTS </t>
  </si>
  <si>
    <t>Total Byproducts and Wastes (BP)</t>
  </si>
  <si>
    <t>Total Raw Materials (RM)</t>
  </si>
  <si>
    <t>Total Consumables (CONS)</t>
  </si>
  <si>
    <t>Total Utilities (UTS)</t>
  </si>
  <si>
    <t>Gross Margin (GM = REV + BP - RM)</t>
  </si>
  <si>
    <t>Variable Cost of Production (VCOP = RM - BP + CONS + UTS)</t>
  </si>
  <si>
    <t>Interest on Debt Financing</t>
  </si>
  <si>
    <t>Fixed Cost of Production (FCOP)</t>
  </si>
  <si>
    <t>SUMMARY</t>
  </si>
  <si>
    <t>Fixed Cost of Production</t>
  </si>
  <si>
    <t>ISBL Capital Cost</t>
  </si>
  <si>
    <t>OSBL Capital Cost</t>
  </si>
  <si>
    <t>Engineering Costs</t>
  </si>
  <si>
    <t>Total Fixed Capital Cost</t>
  </si>
  <si>
    <t>of Fixed Capital</t>
  </si>
  <si>
    <t>of Working Capital</t>
  </si>
  <si>
    <t>Working Capital</t>
  </si>
  <si>
    <t>ANNUALIZED CAPITAL CHARGES</t>
  </si>
  <si>
    <t>Interest Rate</t>
  </si>
  <si>
    <t>ACCR</t>
  </si>
  <si>
    <t>$MM</t>
  </si>
  <si>
    <t>Life (yr)</t>
  </si>
  <si>
    <t>Fixed Capital Investment</t>
  </si>
  <si>
    <t>Catalyst 1</t>
  </si>
  <si>
    <t>Catalyst 2</t>
  </si>
  <si>
    <t>Adsorbent 1</t>
  </si>
  <si>
    <t>Equipment 1</t>
  </si>
  <si>
    <t>Equipment 2</t>
  </si>
  <si>
    <t>Total Annual Capital Charge</t>
  </si>
  <si>
    <t>Total Cost of Production</t>
  </si>
  <si>
    <t>COST OF PRODUCTION</t>
  </si>
  <si>
    <t>$/unit main product</t>
  </si>
  <si>
    <t>Number of shift positions</t>
  </si>
  <si>
    <t>CAPITAL COSTS</t>
  </si>
</sst>
</file>

<file path=xl/styles.xml><?xml version="1.0" encoding="utf-8"?>
<styleSheet xmlns="http://schemas.openxmlformats.org/spreadsheetml/2006/main">
  <numFmts count="6">
    <numFmt numFmtId="172" formatCode="0.00_)"/>
    <numFmt numFmtId="173" formatCode="0_)"/>
    <numFmt numFmtId="174" formatCode="0.000_)"/>
    <numFmt numFmtId="175" formatCode="#,##0.0_);\(#,##0.0\)"/>
    <numFmt numFmtId="177" formatCode="0.0"/>
    <numFmt numFmtId="178" formatCode="0.000"/>
  </numFmts>
  <fonts count="11">
    <font>
      <sz val="10"/>
      <name val="Arial"/>
    </font>
    <font>
      <sz val="10"/>
      <name val="Arial"/>
      <family val="2"/>
    </font>
    <font>
      <sz val="10"/>
      <name val="Arial MT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8"/>
      <name val="Arial"/>
      <family val="2"/>
    </font>
    <font>
      <sz val="8"/>
      <name val="Tahoma"/>
      <family val="2"/>
    </font>
    <font>
      <u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Protection="1"/>
    <xf numFmtId="0" fontId="2" fillId="0" borderId="0" xfId="0" applyFont="1"/>
    <xf numFmtId="0" fontId="1" fillId="0" borderId="0" xfId="0" applyFont="1" applyFill="1" applyBorder="1" applyProtection="1"/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/>
    <xf numFmtId="0" fontId="2" fillId="0" borderId="0" xfId="0" applyFont="1" applyFill="1"/>
    <xf numFmtId="1" fontId="2" fillId="0" borderId="0" xfId="0" applyNumberFormat="1" applyFont="1" applyFill="1"/>
    <xf numFmtId="177" fontId="2" fillId="0" borderId="0" xfId="0" applyNumberFormat="1" applyFont="1" applyFill="1"/>
    <xf numFmtId="0" fontId="2" fillId="0" borderId="0" xfId="0" applyFont="1" applyAlignment="1">
      <alignment horizontal="center"/>
    </xf>
    <xf numFmtId="172" fontId="2" fillId="0" borderId="0" xfId="0" applyNumberFormat="1" applyFont="1"/>
    <xf numFmtId="0" fontId="2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Protection="1"/>
    <xf numFmtId="0" fontId="2" fillId="2" borderId="0" xfId="0" applyFont="1" applyFill="1" applyBorder="1"/>
    <xf numFmtId="39" fontId="1" fillId="0" borderId="0" xfId="0" applyNumberFormat="1" applyFont="1" applyFill="1" applyBorder="1" applyProtection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Border="1"/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5" fillId="2" borderId="4" xfId="0" applyFon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3" xfId="0" applyFill="1" applyBorder="1" applyAlignment="1">
      <alignment horizontal="center" vertical="top"/>
    </xf>
    <xf numFmtId="0" fontId="0" fillId="2" borderId="7" xfId="0" applyFill="1" applyBorder="1"/>
    <xf numFmtId="0" fontId="1" fillId="2" borderId="5" xfId="0" applyFont="1" applyFill="1" applyBorder="1" applyProtection="1"/>
    <xf numFmtId="0" fontId="1" fillId="2" borderId="1" xfId="0" applyFont="1" applyFill="1" applyBorder="1" applyProtection="1"/>
    <xf numFmtId="0" fontId="1" fillId="2" borderId="6" xfId="0" applyFont="1" applyFill="1" applyBorder="1" applyProtection="1"/>
    <xf numFmtId="0" fontId="1" fillId="2" borderId="3" xfId="0" applyFont="1" applyFill="1" applyBorder="1" applyProtection="1"/>
    <xf numFmtId="37" fontId="1" fillId="2" borderId="3" xfId="0" applyNumberFormat="1" applyFont="1" applyFill="1" applyBorder="1" applyProtection="1"/>
    <xf numFmtId="2" fontId="1" fillId="2" borderId="3" xfId="0" applyNumberFormat="1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2" fillId="2" borderId="9" xfId="0" applyFont="1" applyFill="1" applyBorder="1"/>
    <xf numFmtId="0" fontId="3" fillId="2" borderId="0" xfId="0" applyFont="1" applyFill="1" applyBorder="1" applyAlignment="1" applyProtection="1">
      <alignment horizontal="right"/>
    </xf>
    <xf numFmtId="172" fontId="1" fillId="2" borderId="0" xfId="0" applyNumberFormat="1" applyFont="1" applyFill="1" applyBorder="1" applyProtection="1"/>
    <xf numFmtId="0" fontId="0" fillId="2" borderId="0" xfId="0" applyFill="1"/>
    <xf numFmtId="0" fontId="2" fillId="2" borderId="3" xfId="0" applyFont="1" applyFill="1" applyBorder="1"/>
    <xf numFmtId="0" fontId="2" fillId="2" borderId="8" xfId="0" applyFont="1" applyFill="1" applyBorder="1"/>
    <xf numFmtId="0" fontId="3" fillId="2" borderId="0" xfId="0" applyFont="1" applyFill="1" applyBorder="1" applyProtection="1"/>
    <xf numFmtId="0" fontId="0" fillId="2" borderId="8" xfId="0" applyFill="1" applyBorder="1"/>
    <xf numFmtId="0" fontId="0" fillId="2" borderId="0" xfId="0" applyFill="1" applyBorder="1"/>
    <xf numFmtId="9" fontId="1" fillId="2" borderId="0" xfId="0" applyNumberFormat="1" applyFont="1" applyFill="1" applyBorder="1" applyProtection="1"/>
    <xf numFmtId="39" fontId="1" fillId="2" borderId="0" xfId="0" applyNumberFormat="1" applyFont="1" applyFill="1" applyBorder="1" applyProtection="1"/>
    <xf numFmtId="0" fontId="1" fillId="2" borderId="9" xfId="0" applyFont="1" applyFill="1" applyBorder="1" applyProtection="1"/>
    <xf numFmtId="172" fontId="3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</xf>
    <xf numFmtId="0" fontId="0" fillId="2" borderId="1" xfId="0" applyFill="1" applyBorder="1"/>
    <xf numFmtId="0" fontId="1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0" fillId="2" borderId="0" xfId="0" applyFill="1" applyBorder="1" applyAlignment="1">
      <alignment horizontal="right"/>
    </xf>
    <xf numFmtId="0" fontId="0" fillId="2" borderId="9" xfId="0" applyFill="1" applyBorder="1"/>
    <xf numFmtId="0" fontId="0" fillId="2" borderId="3" xfId="0" applyFill="1" applyBorder="1"/>
    <xf numFmtId="0" fontId="1" fillId="2" borderId="0" xfId="0" applyFont="1" applyFill="1" applyBorder="1" applyAlignment="1" applyProtection="1">
      <alignment horizontal="center"/>
    </xf>
    <xf numFmtId="3" fontId="2" fillId="2" borderId="0" xfId="0" applyNumberFormat="1" applyFont="1" applyFill="1" applyBorder="1"/>
    <xf numFmtId="173" fontId="1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175" fontId="1" fillId="2" borderId="0" xfId="0" applyNumberFormat="1" applyFont="1" applyFill="1" applyBorder="1" applyProtection="1"/>
    <xf numFmtId="0" fontId="0" fillId="2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2" borderId="0" xfId="0" applyFill="1" applyBorder="1" applyAlignment="1">
      <alignment horizontal="right" vertical="top"/>
    </xf>
    <xf numFmtId="0" fontId="0" fillId="2" borderId="9" xfId="0" applyFill="1" applyBorder="1" applyAlignment="1">
      <alignment vertical="top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37" fontId="1" fillId="2" borderId="0" xfId="0" applyNumberFormat="1" applyFont="1" applyFill="1" applyBorder="1" applyProtection="1"/>
    <xf numFmtId="174" fontId="1" fillId="2" borderId="0" xfId="0" applyNumberFormat="1" applyFont="1" applyFill="1" applyBorder="1" applyProtection="1"/>
    <xf numFmtId="0" fontId="1" fillId="2" borderId="3" xfId="0" applyFont="1" applyFill="1" applyBorder="1" applyAlignment="1" applyProtection="1">
      <alignment horizontal="center"/>
    </xf>
    <xf numFmtId="172" fontId="1" fillId="2" borderId="3" xfId="0" applyNumberFormat="1" applyFont="1" applyFill="1" applyBorder="1" applyProtection="1"/>
    <xf numFmtId="174" fontId="1" fillId="2" borderId="3" xfId="0" applyNumberFormat="1" applyFont="1" applyFill="1" applyBorder="1" applyProtection="1"/>
    <xf numFmtId="0" fontId="2" fillId="2" borderId="1" xfId="0" applyFont="1" applyFill="1" applyBorder="1"/>
    <xf numFmtId="0" fontId="6" fillId="2" borderId="8" xfId="0" applyFont="1" applyFill="1" applyBorder="1" applyAlignment="1">
      <alignment horizontal="left" vertical="center"/>
    </xf>
    <xf numFmtId="178" fontId="1" fillId="2" borderId="0" xfId="0" applyNumberFormat="1" applyFont="1" applyFill="1" applyBorder="1" applyProtection="1"/>
    <xf numFmtId="178" fontId="1" fillId="2" borderId="3" xfId="0" applyNumberFormat="1" applyFont="1" applyFill="1" applyBorder="1" applyProtection="1"/>
    <xf numFmtId="0" fontId="0" fillId="2" borderId="2" xfId="0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0" fillId="2" borderId="5" xfId="0" applyFill="1" applyBorder="1"/>
    <xf numFmtId="0" fontId="1" fillId="2" borderId="3" xfId="0" applyFont="1" applyFill="1" applyBorder="1"/>
    <xf numFmtId="172" fontId="3" fillId="2" borderId="1" xfId="0" applyNumberFormat="1" applyFont="1" applyFill="1" applyBorder="1" applyAlignment="1" applyProtection="1">
      <alignment horizontal="right"/>
    </xf>
    <xf numFmtId="0" fontId="9" fillId="2" borderId="1" xfId="0" applyFont="1" applyFill="1" applyBorder="1"/>
    <xf numFmtId="9" fontId="0" fillId="2" borderId="0" xfId="0" applyNumberFormat="1" applyFill="1" applyBorder="1"/>
    <xf numFmtId="39" fontId="0" fillId="2" borderId="0" xfId="0" applyNumberFormat="1" applyFill="1" applyBorder="1"/>
    <xf numFmtId="0" fontId="3" fillId="2" borderId="0" xfId="0" applyFont="1" applyFill="1"/>
    <xf numFmtId="0" fontId="3" fillId="2" borderId="0" xfId="0" applyFont="1" applyFill="1" applyBorder="1"/>
    <xf numFmtId="3" fontId="2" fillId="2" borderId="3" xfId="0" applyNumberFormat="1" applyFont="1" applyFill="1" applyBorder="1"/>
    <xf numFmtId="3" fontId="3" fillId="2" borderId="0" xfId="0" applyNumberFormat="1" applyFont="1" applyFill="1" applyBorder="1" applyProtection="1"/>
    <xf numFmtId="9" fontId="1" fillId="2" borderId="1" xfId="0" applyNumberFormat="1" applyFont="1" applyFill="1" applyBorder="1" applyProtection="1"/>
    <xf numFmtId="3" fontId="0" fillId="2" borderId="0" xfId="0" applyNumberFormat="1" applyFill="1" applyBorder="1"/>
    <xf numFmtId="2" fontId="0" fillId="2" borderId="0" xfId="0" applyNumberFormat="1" applyFill="1" applyBorder="1"/>
    <xf numFmtId="178" fontId="0" fillId="2" borderId="0" xfId="0" applyNumberFormat="1" applyFill="1" applyBorder="1"/>
    <xf numFmtId="39" fontId="0" fillId="2" borderId="3" xfId="0" applyNumberFormat="1" applyFill="1" applyBorder="1"/>
    <xf numFmtId="2" fontId="0" fillId="2" borderId="3" xfId="0" applyNumberFormat="1" applyFill="1" applyBorder="1"/>
    <xf numFmtId="172" fontId="0" fillId="2" borderId="0" xfId="0" applyNumberFormat="1" applyFill="1" applyBorder="1"/>
    <xf numFmtId="2" fontId="0" fillId="2" borderId="0" xfId="0" applyNumberFormat="1" applyFill="1"/>
    <xf numFmtId="0" fontId="1" fillId="2" borderId="3" xfId="0" applyFont="1" applyFill="1" applyBorder="1" applyProtection="1"/>
    <xf numFmtId="0" fontId="1" fillId="2" borderId="7" xfId="0" applyFont="1" applyFill="1" applyBorder="1" applyProtection="1"/>
    <xf numFmtId="0" fontId="1" fillId="3" borderId="10" xfId="0" applyFont="1" applyFill="1" applyBorder="1" applyAlignment="1" applyProtection="1"/>
    <xf numFmtId="0" fontId="1" fillId="3" borderId="11" xfId="0" applyFont="1" applyFill="1" applyBorder="1" applyAlignment="1" applyProtection="1"/>
    <xf numFmtId="0" fontId="1" fillId="3" borderId="12" xfId="0" applyFont="1" applyFill="1" applyBorder="1" applyAlignment="1" applyProtection="1"/>
    <xf numFmtId="0" fontId="0" fillId="2" borderId="0" xfId="0" applyFill="1" applyBorder="1"/>
    <xf numFmtId="0" fontId="2" fillId="2" borderId="3" xfId="0" applyFont="1" applyFill="1" applyBorder="1"/>
    <xf numFmtId="0" fontId="1" fillId="2" borderId="0" xfId="0" applyFont="1" applyFill="1" applyBorder="1" applyProtection="1"/>
    <xf numFmtId="0" fontId="0" fillId="2" borderId="9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0" fontId="1" fillId="2" borderId="5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>
      <alignment horizontal="right"/>
    </xf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0" fontId="1" fillId="3" borderId="12" xfId="0" applyFont="1" applyFill="1" applyBorder="1" applyProtection="1"/>
    <xf numFmtId="0" fontId="1" fillId="3" borderId="10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1" fillId="3" borderId="12" xfId="0" applyFont="1" applyFill="1" applyBorder="1" applyAlignment="1" applyProtection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2" borderId="3" xfId="0" applyFill="1" applyBorder="1"/>
    <xf numFmtId="2" fontId="0" fillId="2" borderId="1" xfId="0" applyNumberFormat="1" applyFill="1" applyBorder="1"/>
    <xf numFmtId="2" fontId="0" fillId="2" borderId="0" xfId="0" applyNumberFormat="1" applyFill="1"/>
    <xf numFmtId="0" fontId="5" fillId="2" borderId="8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4" fillId="2" borderId="5" xfId="0" applyFont="1" applyFill="1" applyBorder="1" applyAlignment="1"/>
    <xf numFmtId="0" fontId="4" fillId="2" borderId="1" xfId="0" applyFont="1" applyFill="1" applyBorder="1" applyAlignment="1"/>
    <xf numFmtId="0" fontId="4" fillId="2" borderId="8" xfId="0" applyFont="1" applyFill="1" applyBorder="1" applyAlignment="1"/>
    <xf numFmtId="0" fontId="4" fillId="2" borderId="0" xfId="0" applyFont="1" applyFill="1" applyBorder="1" applyAlignment="1"/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0" fillId="2" borderId="10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1" xfId="0" applyFill="1" applyBorder="1"/>
    <xf numFmtId="0" fontId="0" fillId="2" borderId="3" xfId="0" applyFill="1" applyBorder="1" applyAlignment="1">
      <alignment vertical="top"/>
    </xf>
    <xf numFmtId="0" fontId="0" fillId="2" borderId="2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0"/>
  <sheetViews>
    <sheetView tabSelected="1" view="pageBreakPreview" zoomScale="80" zoomScaleNormal="75" workbookViewId="0">
      <selection activeCell="N19" sqref="N19"/>
    </sheetView>
  </sheetViews>
  <sheetFormatPr baseColWidth="10" defaultColWidth="9.140625" defaultRowHeight="12.75"/>
  <cols>
    <col min="1" max="1" width="2.28515625" customWidth="1"/>
    <col min="2" max="2" width="29.42578125" customWidth="1"/>
    <col min="3" max="3" width="8.7109375" customWidth="1"/>
    <col min="4" max="4" width="4.7109375" customWidth="1"/>
    <col min="5" max="5" width="10.28515625" customWidth="1"/>
    <col min="6" max="6" width="6.42578125" customWidth="1"/>
    <col min="7" max="7" width="10.7109375" customWidth="1"/>
    <col min="8" max="8" width="9.7109375" customWidth="1"/>
    <col min="9" max="9" width="10.42578125" customWidth="1"/>
    <col min="10" max="10" width="3" customWidth="1"/>
    <col min="12" max="12" width="10.85546875" customWidth="1"/>
    <col min="13" max="13" width="10.7109375" customWidth="1"/>
    <col min="16" max="16" width="2.42578125" customWidth="1"/>
  </cols>
  <sheetData>
    <row r="1" spans="1:18">
      <c r="A1" s="131" t="s">
        <v>56</v>
      </c>
      <c r="B1" s="132"/>
      <c r="C1" s="132"/>
      <c r="D1" s="132"/>
      <c r="E1" s="132"/>
      <c r="F1" s="132"/>
      <c r="G1" s="25" t="s">
        <v>57</v>
      </c>
      <c r="H1" s="20"/>
      <c r="I1" s="112"/>
      <c r="J1" s="112"/>
      <c r="K1" s="112"/>
      <c r="L1" s="112"/>
      <c r="M1" s="112"/>
      <c r="N1" s="112"/>
      <c r="O1" s="112"/>
      <c r="P1" s="144"/>
    </row>
    <row r="2" spans="1:18">
      <c r="A2" s="133"/>
      <c r="B2" s="134"/>
      <c r="C2" s="134"/>
      <c r="D2" s="134"/>
      <c r="E2" s="134"/>
      <c r="F2" s="134"/>
      <c r="G2" s="26" t="s">
        <v>58</v>
      </c>
      <c r="H2" s="22"/>
      <c r="I2" s="143"/>
      <c r="J2" s="143"/>
      <c r="K2" s="143"/>
      <c r="L2" s="143"/>
      <c r="M2" s="143"/>
      <c r="N2" s="22" t="s">
        <v>59</v>
      </c>
      <c r="O2" s="27">
        <v>1</v>
      </c>
      <c r="P2" s="28"/>
    </row>
    <row r="3" spans="1:18">
      <c r="A3" s="129" t="s">
        <v>60</v>
      </c>
      <c r="B3" s="130"/>
      <c r="C3" s="130"/>
      <c r="D3" s="130"/>
      <c r="E3" s="130"/>
      <c r="F3" s="130"/>
      <c r="G3" s="23" t="s">
        <v>61</v>
      </c>
      <c r="H3" s="23" t="s">
        <v>62</v>
      </c>
      <c r="I3" s="23" t="s">
        <v>63</v>
      </c>
      <c r="J3" s="138" t="s">
        <v>64</v>
      </c>
      <c r="K3" s="139"/>
      <c r="L3" s="23" t="s">
        <v>61</v>
      </c>
      <c r="M3" s="23" t="s">
        <v>62</v>
      </c>
      <c r="N3" s="23" t="s">
        <v>63</v>
      </c>
      <c r="O3" s="137" t="s">
        <v>64</v>
      </c>
      <c r="P3" s="137"/>
    </row>
    <row r="4" spans="1:18" ht="12.75" customHeight="1">
      <c r="A4" s="75" t="s">
        <v>120</v>
      </c>
      <c r="B4" s="68"/>
      <c r="C4" s="68"/>
      <c r="D4" s="68"/>
      <c r="E4" s="68"/>
      <c r="F4" s="68"/>
      <c r="G4" s="24"/>
      <c r="H4" s="23"/>
      <c r="I4" s="24"/>
      <c r="J4" s="140"/>
      <c r="K4" s="141"/>
      <c r="L4" s="24"/>
      <c r="M4" s="24"/>
      <c r="N4" s="24"/>
      <c r="O4" s="137"/>
      <c r="P4" s="137"/>
    </row>
    <row r="5" spans="1:18" ht="12.75" customHeight="1">
      <c r="A5" s="67"/>
      <c r="B5" s="68"/>
      <c r="C5" s="68"/>
      <c r="D5" s="68"/>
      <c r="E5" s="68"/>
      <c r="F5" s="68"/>
      <c r="G5" s="24"/>
      <c r="H5" s="23"/>
      <c r="I5" s="24"/>
      <c r="J5" s="140"/>
      <c r="K5" s="141"/>
      <c r="L5" s="24"/>
      <c r="M5" s="24"/>
      <c r="N5" s="24"/>
      <c r="O5" s="137"/>
      <c r="P5" s="137"/>
    </row>
    <row r="6" spans="1:18" ht="12.75" customHeight="1">
      <c r="A6" s="67"/>
      <c r="B6" s="68"/>
      <c r="C6" s="68"/>
      <c r="D6" s="68"/>
      <c r="E6" s="68"/>
      <c r="F6" s="68"/>
      <c r="G6" s="24"/>
      <c r="H6" s="23"/>
      <c r="I6" s="24"/>
      <c r="J6" s="140"/>
      <c r="K6" s="141"/>
      <c r="L6" s="24"/>
      <c r="M6" s="24"/>
      <c r="N6" s="24"/>
      <c r="O6" s="137"/>
      <c r="P6" s="137"/>
    </row>
    <row r="7" spans="1:18">
      <c r="A7" s="135" t="s">
        <v>65</v>
      </c>
      <c r="B7" s="136"/>
      <c r="C7" s="136"/>
      <c r="D7" s="136"/>
      <c r="E7" s="136"/>
      <c r="F7" s="136"/>
      <c r="G7" s="24"/>
      <c r="H7" s="23"/>
      <c r="I7" s="24"/>
      <c r="J7" s="140"/>
      <c r="K7" s="141"/>
      <c r="L7" s="24"/>
      <c r="M7" s="24"/>
      <c r="N7" s="24"/>
      <c r="O7" s="137"/>
      <c r="P7" s="137"/>
      <c r="Q7" s="2"/>
      <c r="R7" s="2"/>
    </row>
    <row r="8" spans="1:18">
      <c r="A8" s="29"/>
      <c r="B8" s="30" t="s">
        <v>66</v>
      </c>
      <c r="C8" s="110"/>
      <c r="D8" s="110"/>
      <c r="E8" s="110"/>
      <c r="F8" s="110"/>
      <c r="G8" s="110"/>
      <c r="H8" s="110"/>
      <c r="I8" s="110"/>
      <c r="J8" s="112" t="s">
        <v>74</v>
      </c>
      <c r="K8" s="112"/>
      <c r="L8" s="112"/>
      <c r="M8" s="113">
        <v>2006</v>
      </c>
      <c r="N8" s="113"/>
      <c r="O8" s="113"/>
      <c r="P8" s="21"/>
      <c r="Q8" s="64"/>
      <c r="R8" s="2"/>
    </row>
    <row r="9" spans="1:18">
      <c r="A9" s="36"/>
      <c r="B9" s="15" t="s">
        <v>67</v>
      </c>
      <c r="C9" s="106"/>
      <c r="D9" s="106"/>
      <c r="E9" s="106"/>
      <c r="F9" s="106"/>
      <c r="G9" s="106"/>
      <c r="H9" s="106"/>
      <c r="I9" s="106"/>
      <c r="J9" s="63" t="s">
        <v>5</v>
      </c>
      <c r="K9" s="63"/>
      <c r="L9" s="63"/>
      <c r="M9" s="63" t="s">
        <v>70</v>
      </c>
      <c r="N9" s="65" t="s">
        <v>71</v>
      </c>
      <c r="O9" s="63"/>
      <c r="P9" s="66"/>
      <c r="Q9" s="64"/>
      <c r="R9" s="2"/>
    </row>
    <row r="10" spans="1:18">
      <c r="A10" s="31"/>
      <c r="B10" s="32" t="s">
        <v>73</v>
      </c>
      <c r="C10" s="99"/>
      <c r="D10" s="99"/>
      <c r="E10" s="99"/>
      <c r="F10" s="99"/>
      <c r="G10" s="99"/>
      <c r="H10" s="99"/>
      <c r="I10" s="99"/>
      <c r="J10" s="32" t="s">
        <v>68</v>
      </c>
      <c r="K10" s="32"/>
      <c r="L10" s="33">
        <v>8000</v>
      </c>
      <c r="M10" s="32" t="s">
        <v>0</v>
      </c>
      <c r="N10" s="34">
        <f>L10/24</f>
        <v>333.33333333333331</v>
      </c>
      <c r="O10" s="32" t="s">
        <v>1</v>
      </c>
      <c r="P10" s="35"/>
      <c r="Q10" s="2"/>
      <c r="R10" s="2"/>
    </row>
    <row r="11" spans="1:18">
      <c r="A11" s="101" t="s">
        <v>39</v>
      </c>
      <c r="B11" s="102"/>
      <c r="C11" s="102"/>
      <c r="D11" s="102"/>
      <c r="E11" s="102"/>
      <c r="F11" s="102"/>
      <c r="G11" s="102"/>
      <c r="H11" s="102"/>
      <c r="I11" s="103"/>
      <c r="J11" s="101" t="s">
        <v>123</v>
      </c>
      <c r="K11" s="102"/>
      <c r="L11" s="102"/>
      <c r="M11" s="102"/>
      <c r="N11" s="102"/>
      <c r="O11" s="102"/>
      <c r="P11" s="103"/>
      <c r="Q11" s="2"/>
      <c r="R11" s="2"/>
    </row>
    <row r="12" spans="1:18">
      <c r="A12" s="36"/>
      <c r="B12" s="16"/>
      <c r="C12" s="16"/>
      <c r="D12" s="16"/>
      <c r="E12" s="16"/>
      <c r="F12" s="16"/>
      <c r="G12" s="15"/>
      <c r="H12" s="16"/>
      <c r="I12" s="37"/>
      <c r="J12" s="36"/>
      <c r="K12" s="16"/>
      <c r="L12" s="15"/>
      <c r="M12" s="15"/>
      <c r="N12" s="15"/>
      <c r="O12" s="15"/>
      <c r="P12" s="48"/>
      <c r="Q12" s="2"/>
      <c r="R12" s="2"/>
    </row>
    <row r="13" spans="1:18">
      <c r="A13" s="36"/>
      <c r="B13" s="16"/>
      <c r="C13" s="16"/>
      <c r="D13" s="16"/>
      <c r="E13" s="16"/>
      <c r="F13" s="16"/>
      <c r="G13" s="15"/>
      <c r="H13" s="16"/>
      <c r="I13" s="37"/>
      <c r="J13" s="36"/>
      <c r="K13" s="16"/>
      <c r="L13" s="15"/>
      <c r="M13" s="15"/>
      <c r="N13" s="71" t="s">
        <v>110</v>
      </c>
      <c r="O13" s="15"/>
      <c r="P13" s="48"/>
      <c r="Q13" s="2"/>
      <c r="R13" s="2"/>
    </row>
    <row r="14" spans="1:18">
      <c r="A14" s="36"/>
      <c r="B14" s="16"/>
      <c r="C14" s="16"/>
      <c r="D14" s="16"/>
      <c r="E14" s="16"/>
      <c r="F14" s="16"/>
      <c r="G14" s="15"/>
      <c r="H14" s="16"/>
      <c r="I14" s="37"/>
      <c r="J14" s="36"/>
      <c r="K14" s="16" t="s">
        <v>100</v>
      </c>
      <c r="L14" s="15"/>
      <c r="M14" s="15"/>
      <c r="N14" s="76">
        <v>0</v>
      </c>
      <c r="O14" s="15"/>
      <c r="P14" s="48"/>
      <c r="Q14" s="2"/>
      <c r="R14" s="2"/>
    </row>
    <row r="15" spans="1:18">
      <c r="A15" s="36"/>
      <c r="B15" s="16"/>
      <c r="C15" s="16"/>
      <c r="D15" s="16"/>
      <c r="E15" s="16"/>
      <c r="F15" s="16"/>
      <c r="G15" s="15"/>
      <c r="H15" s="16"/>
      <c r="I15" s="37"/>
      <c r="J15" s="36"/>
      <c r="K15" s="16" t="s">
        <v>101</v>
      </c>
      <c r="L15" s="15"/>
      <c r="M15" s="15"/>
      <c r="N15" s="76">
        <v>0</v>
      </c>
      <c r="O15" s="15"/>
      <c r="P15" s="48"/>
      <c r="Q15" s="2"/>
      <c r="R15" s="2"/>
    </row>
    <row r="16" spans="1:18">
      <c r="A16" s="36"/>
      <c r="B16" s="16"/>
      <c r="C16" s="16"/>
      <c r="D16" s="16"/>
      <c r="E16" s="16"/>
      <c r="F16" s="16"/>
      <c r="G16" s="15"/>
      <c r="H16" s="16"/>
      <c r="I16" s="37"/>
      <c r="J16" s="36"/>
      <c r="K16" s="16" t="s">
        <v>102</v>
      </c>
      <c r="L16" s="15"/>
      <c r="M16" s="15"/>
      <c r="N16" s="76">
        <v>0</v>
      </c>
      <c r="O16" s="15"/>
      <c r="P16" s="48"/>
      <c r="Q16" s="2"/>
      <c r="R16" s="2"/>
    </row>
    <row r="17" spans="1:18">
      <c r="A17" s="36"/>
      <c r="B17" s="16"/>
      <c r="C17" s="16"/>
      <c r="D17" s="16"/>
      <c r="E17" s="16"/>
      <c r="F17" s="16"/>
      <c r="G17" s="15"/>
      <c r="H17" s="16"/>
      <c r="I17" s="37"/>
      <c r="J17" s="36"/>
      <c r="K17" s="16" t="s">
        <v>10</v>
      </c>
      <c r="L17" s="15"/>
      <c r="M17" s="15"/>
      <c r="N17" s="77">
        <v>0</v>
      </c>
      <c r="O17" s="15"/>
      <c r="P17" s="48"/>
      <c r="Q17" s="2"/>
      <c r="R17" s="2"/>
    </row>
    <row r="18" spans="1:18">
      <c r="A18" s="36"/>
      <c r="B18" s="16"/>
      <c r="C18" s="16"/>
      <c r="D18" s="16"/>
      <c r="E18" s="16"/>
      <c r="F18" s="16"/>
      <c r="G18" s="15"/>
      <c r="H18" s="16"/>
      <c r="I18" s="37"/>
      <c r="J18" s="36"/>
      <c r="K18" s="16" t="s">
        <v>103</v>
      </c>
      <c r="L18" s="15"/>
      <c r="M18" s="15"/>
      <c r="N18" s="76">
        <f>SUM(N14:N17)</f>
        <v>0</v>
      </c>
      <c r="O18" s="15"/>
      <c r="P18" s="48"/>
      <c r="Q18" s="2"/>
      <c r="R18" s="2"/>
    </row>
    <row r="19" spans="1:18">
      <c r="A19" s="36"/>
      <c r="B19" s="16"/>
      <c r="C19" s="16"/>
      <c r="D19" s="16"/>
      <c r="E19" s="16"/>
      <c r="F19" s="16"/>
      <c r="G19" s="15"/>
      <c r="H19" s="16"/>
      <c r="I19" s="37"/>
      <c r="J19" s="36"/>
      <c r="K19" s="16" t="s">
        <v>106</v>
      </c>
      <c r="L19" s="15"/>
      <c r="M19" s="15"/>
      <c r="N19" s="76">
        <v>0</v>
      </c>
      <c r="O19" s="15"/>
      <c r="P19" s="48"/>
      <c r="Q19" s="2"/>
      <c r="R19" s="2"/>
    </row>
    <row r="20" spans="1:18">
      <c r="A20" s="31"/>
      <c r="B20" s="41"/>
      <c r="C20" s="41"/>
      <c r="D20" s="41"/>
      <c r="E20" s="41"/>
      <c r="F20" s="41"/>
      <c r="G20" s="41"/>
      <c r="H20" s="32"/>
      <c r="I20" s="35"/>
      <c r="J20" s="31"/>
      <c r="K20" s="32"/>
      <c r="L20" s="32"/>
      <c r="M20" s="32"/>
      <c r="N20" s="32"/>
      <c r="O20" s="32"/>
      <c r="P20" s="35"/>
      <c r="Q20" s="2"/>
      <c r="R20" s="2"/>
    </row>
    <row r="21" spans="1:18">
      <c r="A21" s="123" t="s">
        <v>89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5"/>
      <c r="Q21" s="2"/>
      <c r="R21" s="2"/>
    </row>
    <row r="22" spans="1:18">
      <c r="A22" s="29" t="s">
        <v>2</v>
      </c>
      <c r="B22" s="74"/>
      <c r="C22" s="74"/>
      <c r="D22" s="74"/>
      <c r="E22" s="30" t="s">
        <v>3</v>
      </c>
      <c r="F22" s="52"/>
      <c r="G22" s="91">
        <f>(G29+G41)/G51</f>
        <v>1</v>
      </c>
      <c r="H22" s="142"/>
      <c r="I22" s="52"/>
      <c r="J22" s="52"/>
      <c r="K22" s="142"/>
      <c r="L22" s="52"/>
      <c r="M22" s="52"/>
      <c r="N22" s="52"/>
      <c r="O22" s="52"/>
      <c r="P22" s="78"/>
      <c r="Q22" s="2"/>
      <c r="R22" s="2"/>
    </row>
    <row r="23" spans="1:18">
      <c r="A23" s="42"/>
      <c r="B23" s="15"/>
      <c r="C23" s="15"/>
      <c r="D23" s="106"/>
      <c r="E23" s="15"/>
      <c r="F23" s="15"/>
      <c r="G23" s="45"/>
      <c r="H23" s="104"/>
      <c r="I23" s="45"/>
      <c r="J23" s="45"/>
      <c r="K23" s="104"/>
      <c r="L23" s="45"/>
      <c r="M23" s="45"/>
      <c r="N23" s="45"/>
      <c r="O23" s="45"/>
      <c r="P23" s="56"/>
      <c r="Q23" s="2"/>
      <c r="R23" s="2"/>
    </row>
    <row r="24" spans="1:18">
      <c r="A24" s="54" t="s">
        <v>4</v>
      </c>
      <c r="B24" s="15"/>
      <c r="C24" s="50" t="s">
        <v>5</v>
      </c>
      <c r="D24" s="106"/>
      <c r="E24" s="79" t="s">
        <v>81</v>
      </c>
      <c r="F24" s="15"/>
      <c r="G24" s="38" t="s">
        <v>6</v>
      </c>
      <c r="H24" s="104"/>
      <c r="I24" s="38" t="s">
        <v>80</v>
      </c>
      <c r="J24" s="45"/>
      <c r="K24" s="104"/>
      <c r="L24" s="38" t="s">
        <v>7</v>
      </c>
      <c r="M24" s="45"/>
      <c r="N24" s="79" t="s">
        <v>121</v>
      </c>
      <c r="O24" s="45"/>
      <c r="P24" s="56"/>
      <c r="Q24" s="2"/>
      <c r="R24" s="2"/>
    </row>
    <row r="25" spans="1:18">
      <c r="A25" s="36"/>
      <c r="B25" s="15" t="s">
        <v>40</v>
      </c>
      <c r="C25" s="58" t="str">
        <f>IF('NPV calc'!$C$2=1,"MM lb","MT")</f>
        <v>MT</v>
      </c>
      <c r="D25" s="106"/>
      <c r="E25" s="59">
        <v>0</v>
      </c>
      <c r="F25" s="106"/>
      <c r="G25" s="59">
        <v>1</v>
      </c>
      <c r="H25" s="104"/>
      <c r="I25" s="60">
        <v>0</v>
      </c>
      <c r="J25" s="45"/>
      <c r="K25" s="104"/>
      <c r="L25" s="39">
        <f>G25*I25/1000000</f>
        <v>0</v>
      </c>
      <c r="M25" s="45"/>
      <c r="N25" s="39">
        <f>1000000*L25/$G$25</f>
        <v>0</v>
      </c>
      <c r="O25" s="104"/>
      <c r="P25" s="56"/>
      <c r="Q25" s="2"/>
      <c r="R25" s="2"/>
    </row>
    <row r="26" spans="1:18">
      <c r="A26" s="36"/>
      <c r="B26" s="45"/>
      <c r="C26" s="58" t="str">
        <f>IF('NPV calc'!$C$2=1,"MM lb","MT")</f>
        <v>MT</v>
      </c>
      <c r="D26" s="106"/>
      <c r="E26" s="16"/>
      <c r="F26" s="106"/>
      <c r="G26" s="16"/>
      <c r="H26" s="104"/>
      <c r="I26" s="60"/>
      <c r="J26" s="45"/>
      <c r="K26" s="104"/>
      <c r="L26" s="39">
        <f>G26*I26/1000000</f>
        <v>0</v>
      </c>
      <c r="M26" s="45"/>
      <c r="N26" s="39">
        <f>1000000*L26/$G$25</f>
        <v>0</v>
      </c>
      <c r="O26" s="104"/>
      <c r="P26" s="56"/>
      <c r="Q26" s="2"/>
      <c r="R26" s="2"/>
    </row>
    <row r="27" spans="1:18">
      <c r="A27" s="36"/>
      <c r="B27" s="15"/>
      <c r="C27" s="58" t="str">
        <f>IF('NPV calc'!$C$2=1,"MM lb","MT")</f>
        <v>MT</v>
      </c>
      <c r="D27" s="106"/>
      <c r="E27" s="16"/>
      <c r="F27" s="106"/>
      <c r="G27" s="16"/>
      <c r="H27" s="104"/>
      <c r="I27" s="60"/>
      <c r="J27" s="45"/>
      <c r="K27" s="104"/>
      <c r="L27" s="39">
        <f>G27*I27/1000000</f>
        <v>0</v>
      </c>
      <c r="M27" s="45"/>
      <c r="N27" s="39">
        <f>1000000*L27/$G$25</f>
        <v>0</v>
      </c>
      <c r="O27" s="104"/>
      <c r="P27" s="56"/>
      <c r="Q27" s="2"/>
      <c r="R27" s="2"/>
    </row>
    <row r="28" spans="1:18">
      <c r="A28" s="36"/>
      <c r="B28" s="15"/>
      <c r="C28" s="71" t="str">
        <f>IF('NPV calc'!$C$2=1,"MM lb","MT")</f>
        <v>MT</v>
      </c>
      <c r="D28" s="106"/>
      <c r="E28" s="41"/>
      <c r="F28" s="106"/>
      <c r="G28" s="41"/>
      <c r="H28" s="104"/>
      <c r="I28" s="60"/>
      <c r="J28" s="80"/>
      <c r="K28" s="104"/>
      <c r="L28" s="72">
        <f>G28*I28/1000000</f>
        <v>0</v>
      </c>
      <c r="M28" s="57"/>
      <c r="N28" s="72">
        <f>1000000*L28/$G$25</f>
        <v>0</v>
      </c>
      <c r="O28" s="104"/>
      <c r="P28" s="56"/>
      <c r="Q28" s="2"/>
      <c r="R28" s="2"/>
    </row>
    <row r="29" spans="1:18">
      <c r="A29" s="36"/>
      <c r="B29" s="53" t="s">
        <v>88</v>
      </c>
      <c r="C29" s="58" t="str">
        <f>IF('NPV calc'!$C$2=1,"MM lb","MT")</f>
        <v>MT</v>
      </c>
      <c r="D29" s="106"/>
      <c r="E29" s="16">
        <f>SUM(E25:E28)</f>
        <v>0</v>
      </c>
      <c r="F29" s="106"/>
      <c r="G29" s="16">
        <f>SUM(G25:G28)</f>
        <v>1</v>
      </c>
      <c r="H29" s="104"/>
      <c r="I29" s="15"/>
      <c r="J29" s="45"/>
      <c r="K29" s="104"/>
      <c r="L29" s="39">
        <f>SUM(L25:L28)</f>
        <v>0</v>
      </c>
      <c r="M29" s="45"/>
      <c r="N29" s="39">
        <f>SUM(N25:N28)</f>
        <v>0</v>
      </c>
      <c r="O29" s="104"/>
      <c r="P29" s="56"/>
      <c r="Q29" s="2"/>
      <c r="R29" s="2"/>
    </row>
    <row r="30" spans="1:18">
      <c r="A30" s="36"/>
      <c r="B30" s="53"/>
      <c r="C30" s="58"/>
      <c r="D30" s="106"/>
      <c r="E30" s="16"/>
      <c r="F30" s="106"/>
      <c r="G30" s="16"/>
      <c r="H30" s="104"/>
      <c r="I30" s="15"/>
      <c r="J30" s="45"/>
      <c r="K30" s="104"/>
      <c r="L30" s="39"/>
      <c r="M30" s="45"/>
      <c r="N30" s="39"/>
      <c r="O30" s="104"/>
      <c r="P30" s="56"/>
      <c r="Q30" s="2"/>
      <c r="R30" s="2"/>
    </row>
    <row r="31" spans="1:18">
      <c r="A31" s="54" t="s">
        <v>75</v>
      </c>
      <c r="B31" s="43"/>
      <c r="C31" s="43"/>
      <c r="D31" s="106"/>
      <c r="E31" s="43"/>
      <c r="F31" s="106"/>
      <c r="G31" s="43"/>
      <c r="H31" s="104"/>
      <c r="I31" s="43"/>
      <c r="J31" s="45"/>
      <c r="K31" s="104"/>
      <c r="L31" s="43"/>
      <c r="M31" s="45"/>
      <c r="N31" s="43"/>
      <c r="O31" s="104"/>
      <c r="P31" s="56"/>
      <c r="Q31" s="2"/>
      <c r="R31" s="2"/>
    </row>
    <row r="32" spans="1:18">
      <c r="A32" s="36"/>
      <c r="B32" s="15" t="s">
        <v>41</v>
      </c>
      <c r="C32" s="58" t="str">
        <f>IF('NPV calc'!$C$2=1,"MM lb","MT")</f>
        <v>MT</v>
      </c>
      <c r="D32" s="106"/>
      <c r="E32" s="16">
        <v>0</v>
      </c>
      <c r="F32" s="106"/>
      <c r="G32" s="59">
        <f>E32*$G$25</f>
        <v>0</v>
      </c>
      <c r="H32" s="104"/>
      <c r="I32" s="60">
        <v>0</v>
      </c>
      <c r="J32" s="45"/>
      <c r="K32" s="104"/>
      <c r="L32" s="39">
        <f t="shared" ref="L32:L40" si="0">G32*I32/1000000</f>
        <v>0</v>
      </c>
      <c r="M32" s="45"/>
      <c r="N32" s="39">
        <f>1000000*L32/$G$25</f>
        <v>0</v>
      </c>
      <c r="O32" s="104"/>
      <c r="P32" s="56"/>
      <c r="Q32" s="2"/>
      <c r="R32" s="2"/>
    </row>
    <row r="33" spans="1:18">
      <c r="A33" s="36"/>
      <c r="B33" s="15" t="s">
        <v>42</v>
      </c>
      <c r="C33" s="58" t="str">
        <f>IF('NPV calc'!$C$2=1,"MM lb","MT")</f>
        <v>MT</v>
      </c>
      <c r="D33" s="106"/>
      <c r="E33" s="16">
        <v>0</v>
      </c>
      <c r="F33" s="106"/>
      <c r="G33" s="59">
        <f t="shared" ref="G33:G38" si="1">E33*$G$25</f>
        <v>0</v>
      </c>
      <c r="H33" s="104"/>
      <c r="I33" s="60">
        <v>0</v>
      </c>
      <c r="J33" s="45"/>
      <c r="K33" s="104"/>
      <c r="L33" s="39">
        <f t="shared" si="0"/>
        <v>0</v>
      </c>
      <c r="M33" s="45"/>
      <c r="N33" s="39">
        <f t="shared" ref="N33:N40" si="2">1000000*L33/$G$25</f>
        <v>0</v>
      </c>
      <c r="O33" s="104"/>
      <c r="P33" s="56"/>
      <c r="Q33" s="2"/>
      <c r="R33" s="2"/>
    </row>
    <row r="34" spans="1:18">
      <c r="A34" s="36"/>
      <c r="B34" s="15" t="s">
        <v>43</v>
      </c>
      <c r="C34" s="58" t="str">
        <f>IF('NPV calc'!$C$2=1,"MM lb","MT")</f>
        <v>MT</v>
      </c>
      <c r="D34" s="106"/>
      <c r="E34" s="16">
        <v>0</v>
      </c>
      <c r="F34" s="106"/>
      <c r="G34" s="59">
        <f t="shared" si="1"/>
        <v>0</v>
      </c>
      <c r="H34" s="104"/>
      <c r="I34" s="60">
        <v>0</v>
      </c>
      <c r="J34" s="45"/>
      <c r="K34" s="104"/>
      <c r="L34" s="39">
        <f t="shared" si="0"/>
        <v>0</v>
      </c>
      <c r="M34" s="45"/>
      <c r="N34" s="39">
        <f t="shared" si="2"/>
        <v>0</v>
      </c>
      <c r="O34" s="104"/>
      <c r="P34" s="56"/>
      <c r="Q34" s="2"/>
      <c r="R34" s="2"/>
    </row>
    <row r="35" spans="1:18">
      <c r="A35" s="36"/>
      <c r="B35" s="15" t="s">
        <v>44</v>
      </c>
      <c r="C35" s="58" t="str">
        <f>IF('NPV calc'!$C$2=1,"MM lb","MT")</f>
        <v>MT</v>
      </c>
      <c r="D35" s="106"/>
      <c r="E35" s="16">
        <v>0</v>
      </c>
      <c r="F35" s="106"/>
      <c r="G35" s="59">
        <f t="shared" si="1"/>
        <v>0</v>
      </c>
      <c r="H35" s="104"/>
      <c r="I35" s="60">
        <v>0</v>
      </c>
      <c r="J35" s="45"/>
      <c r="K35" s="104"/>
      <c r="L35" s="39">
        <f t="shared" si="0"/>
        <v>0</v>
      </c>
      <c r="M35" s="45"/>
      <c r="N35" s="39">
        <f t="shared" si="2"/>
        <v>0</v>
      </c>
      <c r="O35" s="104"/>
      <c r="P35" s="56"/>
      <c r="Q35" s="2"/>
      <c r="R35" s="2"/>
    </row>
    <row r="36" spans="1:18">
      <c r="A36" s="36"/>
      <c r="B36" s="15" t="s">
        <v>76</v>
      </c>
      <c r="C36" s="58" t="str">
        <f>IF('NPV calc'!$C$2=1,"MM lb","MT")</f>
        <v>MT</v>
      </c>
      <c r="D36" s="106"/>
      <c r="E36" s="16">
        <v>0</v>
      </c>
      <c r="F36" s="106"/>
      <c r="G36" s="59">
        <f t="shared" si="1"/>
        <v>0</v>
      </c>
      <c r="H36" s="104"/>
      <c r="I36" s="60">
        <v>0</v>
      </c>
      <c r="J36" s="45"/>
      <c r="K36" s="104"/>
      <c r="L36" s="39">
        <f t="shared" si="0"/>
        <v>0</v>
      </c>
      <c r="M36" s="45"/>
      <c r="N36" s="39">
        <f t="shared" si="2"/>
        <v>0</v>
      </c>
      <c r="O36" s="104"/>
      <c r="P36" s="56"/>
      <c r="Q36" s="2"/>
      <c r="R36" s="2"/>
    </row>
    <row r="37" spans="1:18">
      <c r="A37" s="36"/>
      <c r="B37" s="15" t="s">
        <v>77</v>
      </c>
      <c r="C37" s="58" t="str">
        <f>IF('NPV calc'!$C$2=1,"MM lb","MT")</f>
        <v>MT</v>
      </c>
      <c r="D37" s="106"/>
      <c r="E37" s="16">
        <v>0</v>
      </c>
      <c r="F37" s="106"/>
      <c r="G37" s="59">
        <f t="shared" si="1"/>
        <v>0</v>
      </c>
      <c r="H37" s="104"/>
      <c r="I37" s="60">
        <v>0</v>
      </c>
      <c r="J37" s="45"/>
      <c r="K37" s="104"/>
      <c r="L37" s="39">
        <f t="shared" si="0"/>
        <v>0</v>
      </c>
      <c r="M37" s="45"/>
      <c r="N37" s="39">
        <f t="shared" si="2"/>
        <v>0</v>
      </c>
      <c r="O37" s="104"/>
      <c r="P37" s="56"/>
      <c r="Q37" s="2"/>
      <c r="R37" s="2"/>
    </row>
    <row r="38" spans="1:18">
      <c r="A38" s="36"/>
      <c r="B38" s="15" t="s">
        <v>78</v>
      </c>
      <c r="C38" s="58" t="str">
        <f>IF('NPV calc'!$C$2=1,"MM lb","MT")</f>
        <v>MT</v>
      </c>
      <c r="D38" s="106"/>
      <c r="E38" s="16">
        <v>0</v>
      </c>
      <c r="F38" s="106"/>
      <c r="G38" s="59">
        <f t="shared" si="1"/>
        <v>0</v>
      </c>
      <c r="H38" s="104"/>
      <c r="I38" s="60">
        <v>0</v>
      </c>
      <c r="J38" s="45"/>
      <c r="K38" s="104"/>
      <c r="L38" s="39">
        <f t="shared" si="0"/>
        <v>0</v>
      </c>
      <c r="M38" s="45"/>
      <c r="N38" s="39">
        <f t="shared" si="2"/>
        <v>0</v>
      </c>
      <c r="O38" s="104"/>
      <c r="P38" s="56"/>
      <c r="Q38" s="2"/>
      <c r="R38" s="2"/>
    </row>
    <row r="39" spans="1:18">
      <c r="A39" s="36"/>
      <c r="B39" s="15"/>
      <c r="C39" s="58" t="str">
        <f>IF('NPV calc'!$C$2=1,"MM lb","MT")</f>
        <v>MT</v>
      </c>
      <c r="D39" s="106"/>
      <c r="E39" s="16"/>
      <c r="F39" s="106"/>
      <c r="G39" s="59"/>
      <c r="H39" s="104"/>
      <c r="I39" s="60"/>
      <c r="J39" s="45"/>
      <c r="K39" s="104"/>
      <c r="L39" s="39">
        <f t="shared" si="0"/>
        <v>0</v>
      </c>
      <c r="M39" s="45"/>
      <c r="N39" s="39">
        <f t="shared" si="2"/>
        <v>0</v>
      </c>
      <c r="O39" s="104"/>
      <c r="P39" s="56"/>
      <c r="Q39" s="2"/>
      <c r="R39" s="2"/>
    </row>
    <row r="40" spans="1:18">
      <c r="A40" s="36"/>
      <c r="B40" s="15"/>
      <c r="C40" s="71" t="str">
        <f>IF('NPV calc'!$C$2=1,"MM lb","MT")</f>
        <v>MT</v>
      </c>
      <c r="D40" s="106"/>
      <c r="E40" s="41"/>
      <c r="F40" s="106"/>
      <c r="G40" s="89"/>
      <c r="H40" s="104"/>
      <c r="I40" s="60"/>
      <c r="J40" s="45"/>
      <c r="K40" s="104"/>
      <c r="L40" s="72">
        <f t="shared" si="0"/>
        <v>0</v>
      </c>
      <c r="M40" s="57"/>
      <c r="N40" s="72">
        <f t="shared" si="2"/>
        <v>0</v>
      </c>
      <c r="O40" s="104"/>
      <c r="P40" s="56"/>
      <c r="Q40" s="2"/>
      <c r="R40" s="2"/>
    </row>
    <row r="41" spans="1:18">
      <c r="A41" s="36"/>
      <c r="B41" s="53" t="s">
        <v>90</v>
      </c>
      <c r="C41" s="58" t="str">
        <f>IF('NPV calc'!$C$2=1,"MM lb","MT")</f>
        <v>MT</v>
      </c>
      <c r="D41" s="106"/>
      <c r="E41" s="16">
        <f>SUM(E32:E40)</f>
        <v>0</v>
      </c>
      <c r="F41" s="106"/>
      <c r="G41" s="59">
        <f>SUM(G32:G40)</f>
        <v>0</v>
      </c>
      <c r="H41" s="104"/>
      <c r="I41" s="15"/>
      <c r="J41" s="45"/>
      <c r="K41" s="104"/>
      <c r="L41" s="39">
        <f>SUM(L32:L40)</f>
        <v>0</v>
      </c>
      <c r="M41" s="45"/>
      <c r="N41" s="39">
        <f>SUM(N32:N40)</f>
        <v>0</v>
      </c>
      <c r="O41" s="104"/>
      <c r="P41" s="56"/>
      <c r="Q41" s="2"/>
      <c r="R41" s="2"/>
    </row>
    <row r="42" spans="1:18">
      <c r="A42" s="36"/>
      <c r="B42" s="53"/>
      <c r="C42" s="58"/>
      <c r="D42" s="106"/>
      <c r="E42" s="16"/>
      <c r="F42" s="106"/>
      <c r="G42" s="59"/>
      <c r="H42" s="104"/>
      <c r="I42" s="15"/>
      <c r="J42" s="45"/>
      <c r="K42" s="104"/>
      <c r="L42" s="39"/>
      <c r="M42" s="45"/>
      <c r="N42" s="39"/>
      <c r="O42" s="104"/>
      <c r="P42" s="56"/>
      <c r="Q42" s="2"/>
      <c r="R42" s="2"/>
    </row>
    <row r="43" spans="1:18">
      <c r="A43" s="54" t="s">
        <v>9</v>
      </c>
      <c r="B43" s="43"/>
      <c r="C43" s="43"/>
      <c r="D43" s="106"/>
      <c r="E43" s="43"/>
      <c r="F43" s="106"/>
      <c r="G43" s="90"/>
      <c r="H43" s="104"/>
      <c r="I43" s="43"/>
      <c r="J43" s="45"/>
      <c r="K43" s="104"/>
      <c r="L43" s="43"/>
      <c r="M43" s="45"/>
      <c r="N43" s="43"/>
      <c r="O43" s="104"/>
      <c r="P43" s="56"/>
      <c r="Q43" s="2"/>
      <c r="R43" s="2"/>
    </row>
    <row r="44" spans="1:18">
      <c r="A44" s="36"/>
      <c r="B44" s="15" t="s">
        <v>45</v>
      </c>
      <c r="C44" s="58" t="str">
        <f>IF('NPV calc'!$C$2=1,"MM lb","MT")</f>
        <v>MT</v>
      </c>
      <c r="D44" s="106"/>
      <c r="E44" s="16">
        <v>0</v>
      </c>
      <c r="F44" s="106"/>
      <c r="G44" s="59">
        <v>1</v>
      </c>
      <c r="H44" s="104"/>
      <c r="I44" s="60">
        <v>0</v>
      </c>
      <c r="J44" s="45"/>
      <c r="K44" s="104"/>
      <c r="L44" s="39">
        <f t="shared" ref="L44:L50" si="3">G44*I44/1000000</f>
        <v>0</v>
      </c>
      <c r="M44" s="45"/>
      <c r="N44" s="39">
        <f>1000000*L44/$G$25</f>
        <v>0</v>
      </c>
      <c r="O44" s="104"/>
      <c r="P44" s="56"/>
      <c r="Q44" s="2"/>
      <c r="R44" s="2"/>
    </row>
    <row r="45" spans="1:18">
      <c r="A45" s="36"/>
      <c r="B45" s="15" t="s">
        <v>46</v>
      </c>
      <c r="C45" s="58" t="str">
        <f>IF('NPV calc'!$C$2=1,"MM lb","MT")</f>
        <v>MT</v>
      </c>
      <c r="D45" s="106"/>
      <c r="E45" s="16">
        <v>0</v>
      </c>
      <c r="F45" s="106"/>
      <c r="G45" s="59">
        <f>E45*$G$25</f>
        <v>0</v>
      </c>
      <c r="H45" s="104"/>
      <c r="I45" s="60">
        <v>0</v>
      </c>
      <c r="J45" s="45"/>
      <c r="K45" s="104"/>
      <c r="L45" s="39">
        <f t="shared" si="3"/>
        <v>0</v>
      </c>
      <c r="M45" s="45"/>
      <c r="N45" s="39">
        <f t="shared" ref="N45:N50" si="4">1000000*L45/$G$25</f>
        <v>0</v>
      </c>
      <c r="O45" s="104"/>
      <c r="P45" s="56"/>
      <c r="Q45" s="2"/>
      <c r="R45" s="2"/>
    </row>
    <row r="46" spans="1:18">
      <c r="A46" s="36"/>
      <c r="B46" s="15" t="s">
        <v>47</v>
      </c>
      <c r="C46" s="58" t="str">
        <f>IF('NPV calc'!$C$2=1,"MM lb","MT")</f>
        <v>MT</v>
      </c>
      <c r="D46" s="106"/>
      <c r="E46" s="16">
        <v>0</v>
      </c>
      <c r="F46" s="106"/>
      <c r="G46" s="59">
        <f>E46*$G$25</f>
        <v>0</v>
      </c>
      <c r="H46" s="104"/>
      <c r="I46" s="60">
        <v>0</v>
      </c>
      <c r="J46" s="45"/>
      <c r="K46" s="104"/>
      <c r="L46" s="39">
        <f t="shared" si="3"/>
        <v>0</v>
      </c>
      <c r="M46" s="45"/>
      <c r="N46" s="39">
        <f t="shared" si="4"/>
        <v>0</v>
      </c>
      <c r="O46" s="104"/>
      <c r="P46" s="56"/>
      <c r="Q46" s="2"/>
      <c r="R46" s="2"/>
    </row>
    <row r="47" spans="1:18">
      <c r="A47" s="36"/>
      <c r="B47" s="15" t="s">
        <v>48</v>
      </c>
      <c r="C47" s="58" t="str">
        <f>IF('NPV calc'!$C$2=1,"MM lb","MT")</f>
        <v>MT</v>
      </c>
      <c r="D47" s="106"/>
      <c r="E47" s="16">
        <v>0</v>
      </c>
      <c r="F47" s="106"/>
      <c r="G47" s="59">
        <f>E47*$G$25</f>
        <v>0</v>
      </c>
      <c r="H47" s="104"/>
      <c r="I47" s="60">
        <v>0</v>
      </c>
      <c r="J47" s="45"/>
      <c r="K47" s="104"/>
      <c r="L47" s="39">
        <f t="shared" si="3"/>
        <v>0</v>
      </c>
      <c r="M47" s="45"/>
      <c r="N47" s="39">
        <f t="shared" si="4"/>
        <v>0</v>
      </c>
      <c r="O47" s="104"/>
      <c r="P47" s="56"/>
      <c r="Q47" s="2"/>
      <c r="R47" s="2"/>
    </row>
    <row r="48" spans="1:18">
      <c r="A48" s="36"/>
      <c r="B48" s="45"/>
      <c r="C48" s="58" t="str">
        <f>IF('NPV calc'!$C$2=1,"MM lb","MT")</f>
        <v>MT</v>
      </c>
      <c r="D48" s="106"/>
      <c r="E48" s="16"/>
      <c r="F48" s="106"/>
      <c r="G48" s="16"/>
      <c r="H48" s="104"/>
      <c r="I48" s="60"/>
      <c r="J48" s="45"/>
      <c r="K48" s="104"/>
      <c r="L48" s="39">
        <f t="shared" si="3"/>
        <v>0</v>
      </c>
      <c r="M48" s="45"/>
      <c r="N48" s="39">
        <f t="shared" si="4"/>
        <v>0</v>
      </c>
      <c r="O48" s="104"/>
      <c r="P48" s="56"/>
      <c r="Q48" s="2"/>
      <c r="R48" s="2"/>
    </row>
    <row r="49" spans="1:18">
      <c r="A49" s="36"/>
      <c r="B49" s="16"/>
      <c r="C49" s="58" t="str">
        <f>IF('NPV calc'!$C$2=1,"MM lb","MT")</f>
        <v>MT</v>
      </c>
      <c r="D49" s="106"/>
      <c r="E49" s="16"/>
      <c r="F49" s="106"/>
      <c r="G49" s="16"/>
      <c r="H49" s="104"/>
      <c r="I49" s="60"/>
      <c r="J49" s="45"/>
      <c r="K49" s="104"/>
      <c r="L49" s="39">
        <f t="shared" si="3"/>
        <v>0</v>
      </c>
      <c r="M49" s="45"/>
      <c r="N49" s="39">
        <f t="shared" si="4"/>
        <v>0</v>
      </c>
      <c r="O49" s="104"/>
      <c r="P49" s="56"/>
      <c r="Q49" s="2"/>
      <c r="R49" s="2"/>
    </row>
    <row r="50" spans="1:18">
      <c r="A50" s="36"/>
      <c r="B50" s="15"/>
      <c r="C50" s="71" t="str">
        <f>IF('NPV calc'!$C$2=1,"MM lb","MT")</f>
        <v>MT</v>
      </c>
      <c r="D50" s="106"/>
      <c r="E50" s="41"/>
      <c r="F50" s="106"/>
      <c r="G50" s="41"/>
      <c r="H50" s="104"/>
      <c r="I50" s="60"/>
      <c r="J50" s="45"/>
      <c r="K50" s="104"/>
      <c r="L50" s="72">
        <f t="shared" si="3"/>
        <v>0</v>
      </c>
      <c r="M50" s="57"/>
      <c r="N50" s="72">
        <f t="shared" si="4"/>
        <v>0</v>
      </c>
      <c r="O50" s="104"/>
      <c r="P50" s="56"/>
      <c r="Q50" s="2"/>
      <c r="R50" s="2"/>
    </row>
    <row r="51" spans="1:18">
      <c r="A51" s="36"/>
      <c r="B51" s="53" t="s">
        <v>91</v>
      </c>
      <c r="C51" s="15"/>
      <c r="D51" s="106"/>
      <c r="E51" s="69">
        <f>SUM(E44:E50)</f>
        <v>0</v>
      </c>
      <c r="F51" s="106"/>
      <c r="G51" s="69">
        <f>SUM(G44:G50)</f>
        <v>1</v>
      </c>
      <c r="H51" s="104"/>
      <c r="I51" s="15"/>
      <c r="J51" s="45"/>
      <c r="K51" s="104"/>
      <c r="L51" s="39">
        <f>SUM(L44:L50)</f>
        <v>0</v>
      </c>
      <c r="M51" s="45"/>
      <c r="N51" s="39">
        <f>SUM(N44:N50)</f>
        <v>0</v>
      </c>
      <c r="O51" s="104"/>
      <c r="P51" s="56"/>
      <c r="Q51" s="2"/>
      <c r="R51" s="2"/>
    </row>
    <row r="52" spans="1:18">
      <c r="A52" s="36"/>
      <c r="B52" s="53"/>
      <c r="C52" s="15"/>
      <c r="D52" s="106"/>
      <c r="E52" s="69"/>
      <c r="F52" s="106"/>
      <c r="G52" s="69"/>
      <c r="H52" s="104"/>
      <c r="I52" s="15"/>
      <c r="J52" s="45"/>
      <c r="K52" s="104"/>
      <c r="L52" s="39"/>
      <c r="M52" s="45"/>
      <c r="N52" s="39"/>
      <c r="O52" s="104"/>
      <c r="P52" s="56"/>
      <c r="Q52" s="2"/>
      <c r="R52" s="2"/>
    </row>
    <row r="53" spans="1:18">
      <c r="A53" s="36"/>
      <c r="B53" s="53"/>
      <c r="C53" s="15"/>
      <c r="D53" s="45"/>
      <c r="E53" s="69"/>
      <c r="F53" s="106"/>
      <c r="G53" s="45"/>
      <c r="H53" s="45"/>
      <c r="I53" s="15"/>
      <c r="J53" s="55" t="s">
        <v>94</v>
      </c>
      <c r="K53" s="104"/>
      <c r="L53" s="39">
        <f>L29+L41-L51</f>
        <v>0</v>
      </c>
      <c r="M53" s="45"/>
      <c r="N53" s="39">
        <f>N29+N41-N51</f>
        <v>0</v>
      </c>
      <c r="O53" s="104"/>
      <c r="P53" s="56"/>
      <c r="Q53" s="2"/>
      <c r="R53" s="2"/>
    </row>
    <row r="54" spans="1:18">
      <c r="A54" s="31"/>
      <c r="B54" s="32"/>
      <c r="C54" s="32"/>
      <c r="D54" s="33"/>
      <c r="E54" s="32"/>
      <c r="F54" s="72"/>
      <c r="G54" s="57"/>
      <c r="H54" s="57"/>
      <c r="I54" s="57"/>
      <c r="J54" s="57"/>
      <c r="K54" s="126"/>
      <c r="L54" s="57"/>
      <c r="M54" s="57"/>
      <c r="N54" s="57"/>
      <c r="O54" s="57"/>
      <c r="P54" s="28"/>
      <c r="Q54" s="2"/>
      <c r="R54" s="2"/>
    </row>
    <row r="55" spans="1:18">
      <c r="A55" s="117" t="s">
        <v>12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/>
      <c r="Q55" s="2"/>
      <c r="R55" s="2"/>
    </row>
    <row r="56" spans="1:18">
      <c r="A56" s="2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1"/>
      <c r="Q56" s="2"/>
      <c r="R56" s="2"/>
    </row>
    <row r="57" spans="1:18">
      <c r="A57" s="42"/>
      <c r="B57" s="15"/>
      <c r="C57" s="50" t="s">
        <v>5</v>
      </c>
      <c r="D57" s="45"/>
      <c r="E57" s="79" t="s">
        <v>81</v>
      </c>
      <c r="F57" s="45"/>
      <c r="G57" s="38" t="s">
        <v>6</v>
      </c>
      <c r="H57" s="45"/>
      <c r="I57" s="38" t="s">
        <v>80</v>
      </c>
      <c r="J57" s="45"/>
      <c r="K57" s="45"/>
      <c r="L57" s="38" t="s">
        <v>7</v>
      </c>
      <c r="M57" s="45"/>
      <c r="N57" s="79" t="s">
        <v>82</v>
      </c>
      <c r="O57" s="45"/>
      <c r="P57" s="56"/>
      <c r="Q57" s="2"/>
      <c r="R57" s="2"/>
    </row>
    <row r="58" spans="1:18">
      <c r="A58" s="36"/>
      <c r="B58" s="15" t="s">
        <v>49</v>
      </c>
      <c r="C58" s="58" t="str">
        <f>IF('NPV calc'!$C$2=1,"lb","kg")</f>
        <v>kg</v>
      </c>
      <c r="D58" s="104"/>
      <c r="E58" s="45">
        <v>0</v>
      </c>
      <c r="F58" s="104"/>
      <c r="G58" s="61">
        <f>E58*$G$25</f>
        <v>0</v>
      </c>
      <c r="H58" s="104"/>
      <c r="I58" s="39">
        <v>0</v>
      </c>
      <c r="J58" s="45"/>
      <c r="K58" s="104"/>
      <c r="L58" s="39">
        <f t="shared" ref="L58:L68" si="5">G58*I58/1000000</f>
        <v>0</v>
      </c>
      <c r="M58" s="104"/>
      <c r="N58" s="39">
        <f t="shared" ref="N58:N68" si="6">1000000*L58/$G$25</f>
        <v>0</v>
      </c>
      <c r="O58" s="104"/>
      <c r="P58" s="56"/>
      <c r="Q58" s="2"/>
      <c r="R58" s="2"/>
    </row>
    <row r="59" spans="1:18">
      <c r="A59" s="36"/>
      <c r="B59" s="15" t="s">
        <v>50</v>
      </c>
      <c r="C59" s="58" t="str">
        <f>IF('NPV calc'!$C$2=1,"lb","kg")</f>
        <v>kg</v>
      </c>
      <c r="D59" s="104"/>
      <c r="E59" s="45">
        <v>0</v>
      </c>
      <c r="F59" s="104"/>
      <c r="G59" s="61">
        <f t="shared" ref="G59:G68" si="7">E59*$G$25</f>
        <v>0</v>
      </c>
      <c r="H59" s="104"/>
      <c r="I59" s="39">
        <v>0</v>
      </c>
      <c r="J59" s="45"/>
      <c r="K59" s="104"/>
      <c r="L59" s="39">
        <f t="shared" si="5"/>
        <v>0</v>
      </c>
      <c r="M59" s="104"/>
      <c r="N59" s="39">
        <f t="shared" si="6"/>
        <v>0</v>
      </c>
      <c r="O59" s="104"/>
      <c r="P59" s="56"/>
      <c r="Q59" s="2"/>
      <c r="R59" s="2"/>
    </row>
    <row r="60" spans="1:18">
      <c r="A60" s="36"/>
      <c r="B60" s="15" t="s">
        <v>51</v>
      </c>
      <c r="C60" s="58" t="str">
        <f>IF('NPV calc'!$C$2=1,"lb","kg")</f>
        <v>kg</v>
      </c>
      <c r="D60" s="104"/>
      <c r="E60" s="45">
        <v>0</v>
      </c>
      <c r="F60" s="104"/>
      <c r="G60" s="61">
        <f t="shared" si="7"/>
        <v>0</v>
      </c>
      <c r="H60" s="104"/>
      <c r="I60" s="39">
        <v>0</v>
      </c>
      <c r="J60" s="45"/>
      <c r="K60" s="104"/>
      <c r="L60" s="39">
        <f t="shared" si="5"/>
        <v>0</v>
      </c>
      <c r="M60" s="104"/>
      <c r="N60" s="39">
        <f t="shared" si="6"/>
        <v>0</v>
      </c>
      <c r="O60" s="104"/>
      <c r="P60" s="56"/>
      <c r="Q60" s="2"/>
      <c r="R60" s="2"/>
    </row>
    <row r="61" spans="1:18">
      <c r="A61" s="36"/>
      <c r="B61" s="15" t="s">
        <v>52</v>
      </c>
      <c r="C61" s="58" t="str">
        <f>IF('NPV calc'!$C$2=1,"lb","kg")</f>
        <v>kg</v>
      </c>
      <c r="D61" s="104"/>
      <c r="E61" s="45">
        <v>0</v>
      </c>
      <c r="F61" s="104"/>
      <c r="G61" s="61">
        <f t="shared" si="7"/>
        <v>0</v>
      </c>
      <c r="H61" s="104"/>
      <c r="I61" s="39">
        <v>0</v>
      </c>
      <c r="J61" s="45"/>
      <c r="K61" s="104"/>
      <c r="L61" s="39">
        <f t="shared" si="5"/>
        <v>0</v>
      </c>
      <c r="M61" s="104"/>
      <c r="N61" s="39">
        <f t="shared" si="6"/>
        <v>0</v>
      </c>
      <c r="O61" s="104"/>
      <c r="P61" s="56"/>
      <c r="Q61" s="2"/>
      <c r="R61" s="2"/>
    </row>
    <row r="62" spans="1:18">
      <c r="A62" s="36"/>
      <c r="B62" s="15" t="s">
        <v>53</v>
      </c>
      <c r="C62" s="58" t="str">
        <f>IF('NPV calc'!$C$2=1,"lb","kg")</f>
        <v>kg</v>
      </c>
      <c r="D62" s="104"/>
      <c r="E62" s="45">
        <v>0</v>
      </c>
      <c r="F62" s="104"/>
      <c r="G62" s="61">
        <f t="shared" si="7"/>
        <v>0</v>
      </c>
      <c r="H62" s="104"/>
      <c r="I62" s="39">
        <v>0</v>
      </c>
      <c r="J62" s="45"/>
      <c r="K62" s="104"/>
      <c r="L62" s="39">
        <f t="shared" si="5"/>
        <v>0</v>
      </c>
      <c r="M62" s="104"/>
      <c r="N62" s="39">
        <f t="shared" si="6"/>
        <v>0</v>
      </c>
      <c r="O62" s="104"/>
      <c r="P62" s="56"/>
      <c r="Q62" s="2"/>
      <c r="R62" s="2"/>
    </row>
    <row r="63" spans="1:18">
      <c r="A63" s="36"/>
      <c r="B63" s="15" t="s">
        <v>54</v>
      </c>
      <c r="C63" s="58" t="str">
        <f>IF('NPV calc'!$C$2=1,"lb","kg")</f>
        <v>kg</v>
      </c>
      <c r="D63" s="104"/>
      <c r="E63" s="45">
        <v>0</v>
      </c>
      <c r="F63" s="104"/>
      <c r="G63" s="61">
        <f t="shared" si="7"/>
        <v>0</v>
      </c>
      <c r="H63" s="104"/>
      <c r="I63" s="39">
        <v>0</v>
      </c>
      <c r="J63" s="45"/>
      <c r="K63" s="104"/>
      <c r="L63" s="39">
        <f t="shared" si="5"/>
        <v>0</v>
      </c>
      <c r="M63" s="104"/>
      <c r="N63" s="39">
        <f t="shared" si="6"/>
        <v>0</v>
      </c>
      <c r="O63" s="104"/>
      <c r="P63" s="56"/>
      <c r="Q63" s="2"/>
      <c r="R63" s="2"/>
    </row>
    <row r="64" spans="1:18">
      <c r="A64" s="36"/>
      <c r="B64" s="15" t="s">
        <v>55</v>
      </c>
      <c r="C64" s="58" t="str">
        <f>IF('NPV calc'!$C$2=1,"lb","kg")</f>
        <v>kg</v>
      </c>
      <c r="D64" s="104"/>
      <c r="E64" s="45">
        <v>0</v>
      </c>
      <c r="F64" s="104"/>
      <c r="G64" s="61">
        <f t="shared" si="7"/>
        <v>0</v>
      </c>
      <c r="H64" s="104"/>
      <c r="I64" s="39">
        <v>0</v>
      </c>
      <c r="J64" s="45"/>
      <c r="K64" s="104"/>
      <c r="L64" s="39">
        <f t="shared" si="5"/>
        <v>0</v>
      </c>
      <c r="M64" s="104"/>
      <c r="N64" s="39">
        <f t="shared" si="6"/>
        <v>0</v>
      </c>
      <c r="O64" s="104"/>
      <c r="P64" s="56"/>
      <c r="Q64" s="2"/>
      <c r="R64" s="2"/>
    </row>
    <row r="65" spans="1:18">
      <c r="A65" s="36"/>
      <c r="B65" s="15" t="s">
        <v>8</v>
      </c>
      <c r="C65" s="58" t="str">
        <f>IF('NPV calc'!$C$2=1,"lb","kg")</f>
        <v>kg</v>
      </c>
      <c r="D65" s="104"/>
      <c r="E65" s="45">
        <v>0</v>
      </c>
      <c r="F65" s="104"/>
      <c r="G65" s="61">
        <f t="shared" si="7"/>
        <v>0</v>
      </c>
      <c r="H65" s="104"/>
      <c r="I65" s="39">
        <v>0</v>
      </c>
      <c r="J65" s="45"/>
      <c r="K65" s="104"/>
      <c r="L65" s="39">
        <f t="shared" si="5"/>
        <v>0</v>
      </c>
      <c r="M65" s="104"/>
      <c r="N65" s="39">
        <f t="shared" si="6"/>
        <v>0</v>
      </c>
      <c r="O65" s="104"/>
      <c r="P65" s="56"/>
      <c r="Q65" s="2"/>
      <c r="R65" s="2"/>
    </row>
    <row r="66" spans="1:18">
      <c r="A66" s="36"/>
      <c r="B66" s="15" t="s">
        <v>8</v>
      </c>
      <c r="C66" s="58" t="str">
        <f>IF('NPV calc'!$C$2=1,"lb","kg")</f>
        <v>kg</v>
      </c>
      <c r="D66" s="104"/>
      <c r="E66" s="45">
        <v>0</v>
      </c>
      <c r="F66" s="104"/>
      <c r="G66" s="61">
        <f t="shared" si="7"/>
        <v>0</v>
      </c>
      <c r="H66" s="104"/>
      <c r="I66" s="39">
        <v>0</v>
      </c>
      <c r="J66" s="45"/>
      <c r="K66" s="104"/>
      <c r="L66" s="39">
        <f t="shared" si="5"/>
        <v>0</v>
      </c>
      <c r="M66" s="104"/>
      <c r="N66" s="39">
        <f t="shared" si="6"/>
        <v>0</v>
      </c>
      <c r="O66" s="104"/>
      <c r="P66" s="56"/>
      <c r="Q66" s="2"/>
      <c r="R66" s="2"/>
    </row>
    <row r="67" spans="1:18">
      <c r="A67" s="36"/>
      <c r="B67" s="15" t="s">
        <v>8</v>
      </c>
      <c r="C67" s="58" t="str">
        <f>IF('NPV calc'!$C$2=1,"lb","kg")</f>
        <v>kg</v>
      </c>
      <c r="D67" s="104"/>
      <c r="E67" s="45">
        <v>0</v>
      </c>
      <c r="F67" s="104"/>
      <c r="G67" s="61">
        <f t="shared" si="7"/>
        <v>0</v>
      </c>
      <c r="H67" s="104"/>
      <c r="I67" s="39">
        <v>0</v>
      </c>
      <c r="J67" s="45"/>
      <c r="K67" s="104"/>
      <c r="L67" s="39">
        <f t="shared" si="5"/>
        <v>0</v>
      </c>
      <c r="M67" s="104"/>
      <c r="N67" s="39">
        <f t="shared" si="6"/>
        <v>0</v>
      </c>
      <c r="O67" s="104"/>
      <c r="P67" s="56"/>
      <c r="Q67" s="2"/>
      <c r="R67" s="2"/>
    </row>
    <row r="68" spans="1:18">
      <c r="A68" s="36"/>
      <c r="B68" s="15" t="s">
        <v>8</v>
      </c>
      <c r="C68" s="58" t="str">
        <f>IF('NPV calc'!$C$2=1,"lb","kg")</f>
        <v>kg</v>
      </c>
      <c r="D68" s="104"/>
      <c r="E68" s="45">
        <v>0</v>
      </c>
      <c r="F68" s="104"/>
      <c r="G68" s="61">
        <f t="shared" si="7"/>
        <v>0</v>
      </c>
      <c r="H68" s="104"/>
      <c r="I68" s="39">
        <v>0</v>
      </c>
      <c r="J68" s="45"/>
      <c r="K68" s="104"/>
      <c r="L68" s="72">
        <f t="shared" si="5"/>
        <v>0</v>
      </c>
      <c r="M68" s="126"/>
      <c r="N68" s="72">
        <f t="shared" si="6"/>
        <v>0</v>
      </c>
      <c r="O68" s="104"/>
      <c r="P68" s="56"/>
      <c r="Q68" s="2"/>
      <c r="R68" s="2"/>
    </row>
    <row r="69" spans="1:18">
      <c r="A69" s="44"/>
      <c r="B69" s="53" t="s">
        <v>92</v>
      </c>
      <c r="C69" s="15"/>
      <c r="D69" s="104"/>
      <c r="E69" s="45"/>
      <c r="F69" s="104"/>
      <c r="G69" s="92"/>
      <c r="H69" s="104"/>
      <c r="I69" s="15"/>
      <c r="J69" s="45"/>
      <c r="K69" s="104"/>
      <c r="L69" s="47">
        <f>SUM(L58:L68)</f>
        <v>0</v>
      </c>
      <c r="M69" s="45"/>
      <c r="N69" s="47">
        <f>SUM(N58:N68)</f>
        <v>0</v>
      </c>
      <c r="O69" s="104"/>
      <c r="P69" s="56"/>
      <c r="Q69" s="2"/>
      <c r="R69" s="2"/>
    </row>
    <row r="70" spans="1:18">
      <c r="A70" s="31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28"/>
      <c r="Q70" s="2"/>
      <c r="R70" s="2"/>
    </row>
    <row r="71" spans="1:18">
      <c r="A71" s="117" t="s">
        <v>14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9"/>
      <c r="Q71" s="2"/>
      <c r="R71" s="2"/>
    </row>
    <row r="72" spans="1:18">
      <c r="A72" s="81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9"/>
      <c r="Q72" s="2"/>
      <c r="R72" s="2"/>
    </row>
    <row r="73" spans="1:18">
      <c r="A73" s="42"/>
      <c r="B73" s="15"/>
      <c r="C73" s="50" t="s">
        <v>5</v>
      </c>
      <c r="D73" s="45"/>
      <c r="E73" s="79" t="s">
        <v>81</v>
      </c>
      <c r="F73" s="45"/>
      <c r="G73" s="38" t="s">
        <v>86</v>
      </c>
      <c r="H73" s="45"/>
      <c r="I73" s="38" t="s">
        <v>80</v>
      </c>
      <c r="J73" s="45"/>
      <c r="K73" s="104"/>
      <c r="L73" s="38" t="s">
        <v>7</v>
      </c>
      <c r="M73" s="45"/>
      <c r="N73" s="79" t="s">
        <v>82</v>
      </c>
      <c r="O73" s="45"/>
      <c r="P73" s="56"/>
      <c r="Q73" s="2"/>
      <c r="R73" s="2"/>
    </row>
    <row r="74" spans="1:18">
      <c r="A74" s="36"/>
      <c r="B74" s="15" t="s">
        <v>16</v>
      </c>
      <c r="C74" s="58" t="s">
        <v>83</v>
      </c>
      <c r="D74" s="45"/>
      <c r="E74" s="62">
        <v>0</v>
      </c>
      <c r="F74" s="45"/>
      <c r="G74" s="61">
        <f>E74*$G$25/$L$10</f>
        <v>0</v>
      </c>
      <c r="H74" s="45"/>
      <c r="I74" s="39">
        <v>0</v>
      </c>
      <c r="J74" s="45"/>
      <c r="K74" s="104"/>
      <c r="L74" s="70">
        <f>G74*$L$10*I74/1000000</f>
        <v>0</v>
      </c>
      <c r="M74" s="104"/>
      <c r="N74" s="39">
        <f t="shared" ref="N74:N82" si="8">1000000*L74/$G$25</f>
        <v>0</v>
      </c>
      <c r="O74" s="45"/>
      <c r="P74" s="56"/>
      <c r="Q74" s="2"/>
      <c r="R74" s="2"/>
    </row>
    <row r="75" spans="1:18">
      <c r="A75" s="36"/>
      <c r="B75" s="15" t="s">
        <v>18</v>
      </c>
      <c r="C75" s="58" t="s">
        <v>85</v>
      </c>
      <c r="D75" s="45"/>
      <c r="E75" s="62">
        <v>0</v>
      </c>
      <c r="F75" s="45"/>
      <c r="G75" s="61">
        <f t="shared" ref="G75:G82" si="9">E75*$G$25/$L$10</f>
        <v>0</v>
      </c>
      <c r="H75" s="45"/>
      <c r="I75" s="39">
        <v>0</v>
      </c>
      <c r="J75" s="45"/>
      <c r="K75" s="104"/>
      <c r="L75" s="70">
        <f>G75*$L$10*I75/1000000</f>
        <v>0</v>
      </c>
      <c r="M75" s="104"/>
      <c r="N75" s="39">
        <f t="shared" si="8"/>
        <v>0</v>
      </c>
      <c r="O75" s="45"/>
      <c r="P75" s="56"/>
      <c r="Q75" s="2"/>
      <c r="R75" s="2"/>
    </row>
    <row r="76" spans="1:18">
      <c r="A76" s="36"/>
      <c r="B76" s="15" t="s">
        <v>20</v>
      </c>
      <c r="C76" s="58" t="s">
        <v>85</v>
      </c>
      <c r="D76" s="45"/>
      <c r="E76" s="62">
        <v>0</v>
      </c>
      <c r="F76" s="45"/>
      <c r="G76" s="61">
        <f t="shared" si="9"/>
        <v>0</v>
      </c>
      <c r="H76" s="45"/>
      <c r="I76" s="39">
        <v>0</v>
      </c>
      <c r="J76" s="45"/>
      <c r="K76" s="104"/>
      <c r="L76" s="70">
        <f>G76*$L$10*I76/1000000</f>
        <v>0</v>
      </c>
      <c r="M76" s="104"/>
      <c r="N76" s="39">
        <f t="shared" si="8"/>
        <v>0</v>
      </c>
      <c r="O76" s="45"/>
      <c r="P76" s="56"/>
      <c r="Q76" s="2"/>
      <c r="R76" s="2"/>
    </row>
    <row r="77" spans="1:18">
      <c r="A77" s="36"/>
      <c r="B77" s="15" t="s">
        <v>21</v>
      </c>
      <c r="C77" s="58" t="s">
        <v>85</v>
      </c>
      <c r="D77" s="45"/>
      <c r="E77" s="62">
        <v>0</v>
      </c>
      <c r="F77" s="45"/>
      <c r="G77" s="61">
        <f t="shared" si="9"/>
        <v>0</v>
      </c>
      <c r="H77" s="45"/>
      <c r="I77" s="39">
        <v>0</v>
      </c>
      <c r="J77" s="45"/>
      <c r="K77" s="104"/>
      <c r="L77" s="70">
        <f>G77*$L$10*I77/1000000</f>
        <v>0</v>
      </c>
      <c r="M77" s="104"/>
      <c r="N77" s="39">
        <f t="shared" si="8"/>
        <v>0</v>
      </c>
      <c r="O77" s="45"/>
      <c r="P77" s="56"/>
      <c r="Q77" s="2"/>
      <c r="R77" s="2"/>
    </row>
    <row r="78" spans="1:18">
      <c r="A78" s="36"/>
      <c r="B78" s="15"/>
      <c r="C78" s="58"/>
      <c r="D78" s="45"/>
      <c r="E78" s="62"/>
      <c r="F78" s="45"/>
      <c r="G78" s="61"/>
      <c r="H78" s="45"/>
      <c r="I78" s="39"/>
      <c r="J78" s="45"/>
      <c r="K78" s="104"/>
      <c r="L78" s="70"/>
      <c r="M78" s="104"/>
      <c r="N78" s="39"/>
      <c r="O78" s="45"/>
      <c r="P78" s="56"/>
      <c r="Q78" s="2"/>
      <c r="R78" s="2"/>
    </row>
    <row r="79" spans="1:18">
      <c r="A79" s="36"/>
      <c r="B79" s="15" t="s">
        <v>22</v>
      </c>
      <c r="C79" s="58" t="s">
        <v>85</v>
      </c>
      <c r="D79" s="45"/>
      <c r="E79" s="62">
        <v>0</v>
      </c>
      <c r="F79" s="45"/>
      <c r="G79" s="61">
        <f t="shared" si="9"/>
        <v>0</v>
      </c>
      <c r="H79" s="45"/>
      <c r="I79" s="39">
        <v>0</v>
      </c>
      <c r="J79" s="45"/>
      <c r="K79" s="104"/>
      <c r="L79" s="70">
        <f>G79*$L$10*I79/1000000</f>
        <v>0</v>
      </c>
      <c r="M79" s="104"/>
      <c r="N79" s="39">
        <f t="shared" si="8"/>
        <v>0</v>
      </c>
      <c r="O79" s="45"/>
      <c r="P79" s="56"/>
      <c r="Q79" s="2"/>
      <c r="R79" s="2"/>
    </row>
    <row r="80" spans="1:18">
      <c r="A80" s="36"/>
      <c r="B80" s="15" t="s">
        <v>24</v>
      </c>
      <c r="C80" s="58" t="s">
        <v>85</v>
      </c>
      <c r="D80" s="45"/>
      <c r="E80" s="62">
        <v>0</v>
      </c>
      <c r="F80" s="45"/>
      <c r="G80" s="61">
        <f t="shared" si="9"/>
        <v>0</v>
      </c>
      <c r="H80" s="45"/>
      <c r="I80" s="39">
        <v>0</v>
      </c>
      <c r="J80" s="45"/>
      <c r="K80" s="104"/>
      <c r="L80" s="70">
        <f>G80*$L$10*I80/1000000</f>
        <v>0</v>
      </c>
      <c r="M80" s="104"/>
      <c r="N80" s="39">
        <f t="shared" si="8"/>
        <v>0</v>
      </c>
      <c r="O80" s="45"/>
      <c r="P80" s="56"/>
      <c r="Q80" s="2"/>
      <c r="R80" s="2"/>
    </row>
    <row r="81" spans="1:18">
      <c r="A81" s="36"/>
      <c r="B81" s="15" t="s">
        <v>26</v>
      </c>
      <c r="C81" s="58" t="s">
        <v>85</v>
      </c>
      <c r="D81" s="45"/>
      <c r="E81" s="62">
        <v>0</v>
      </c>
      <c r="F81" s="45"/>
      <c r="G81" s="61">
        <f t="shared" si="9"/>
        <v>0</v>
      </c>
      <c r="H81" s="45"/>
      <c r="I81" s="39">
        <v>0</v>
      </c>
      <c r="J81" s="45"/>
      <c r="K81" s="104"/>
      <c r="L81" s="70">
        <f>G81*$L$10*I81/1000000</f>
        <v>0</v>
      </c>
      <c r="M81" s="104"/>
      <c r="N81" s="39">
        <f t="shared" si="8"/>
        <v>0</v>
      </c>
      <c r="O81" s="45"/>
      <c r="P81" s="56"/>
      <c r="Q81" s="2"/>
      <c r="R81" s="2"/>
    </row>
    <row r="82" spans="1:18">
      <c r="A82" s="36"/>
      <c r="B82" s="15" t="s">
        <v>27</v>
      </c>
      <c r="C82" s="58" t="s">
        <v>84</v>
      </c>
      <c r="D82" s="45"/>
      <c r="E82" s="62">
        <v>0</v>
      </c>
      <c r="F82" s="45"/>
      <c r="G82" s="61">
        <f t="shared" si="9"/>
        <v>0</v>
      </c>
      <c r="H82" s="45"/>
      <c r="I82" s="39">
        <v>0</v>
      </c>
      <c r="J82" s="45"/>
      <c r="K82" s="104"/>
      <c r="L82" s="73">
        <f>G82*$L$10*I82/1000000</f>
        <v>0</v>
      </c>
      <c r="M82" s="82"/>
      <c r="N82" s="72">
        <f t="shared" si="8"/>
        <v>0</v>
      </c>
      <c r="O82" s="45"/>
      <c r="P82" s="56"/>
      <c r="Q82" s="2"/>
      <c r="R82" s="2"/>
    </row>
    <row r="83" spans="1:18">
      <c r="A83" s="36"/>
      <c r="B83" s="53" t="s">
        <v>93</v>
      </c>
      <c r="C83" s="15"/>
      <c r="D83" s="15"/>
      <c r="E83" s="15"/>
      <c r="F83" s="45"/>
      <c r="G83" s="45"/>
      <c r="H83" s="45"/>
      <c r="I83" s="45"/>
      <c r="J83" s="45"/>
      <c r="K83" s="104"/>
      <c r="L83" s="70">
        <f>SUM(L74:L82)</f>
        <v>0</v>
      </c>
      <c r="M83" s="45"/>
      <c r="N83" s="70">
        <f>SUM(N74:N82)</f>
        <v>0</v>
      </c>
      <c r="O83" s="45"/>
      <c r="P83" s="56"/>
      <c r="Q83" s="2"/>
      <c r="R83" s="2"/>
    </row>
    <row r="84" spans="1:18">
      <c r="A84" s="36"/>
      <c r="B84" s="15"/>
      <c r="C84" s="15"/>
      <c r="D84" s="15"/>
      <c r="E84" s="15"/>
      <c r="F84" s="45"/>
      <c r="G84" s="45"/>
      <c r="H84" s="45"/>
      <c r="I84" s="45"/>
      <c r="J84" s="45"/>
      <c r="K84" s="104"/>
      <c r="L84" s="70"/>
      <c r="M84" s="45"/>
      <c r="N84" s="70"/>
      <c r="O84" s="45"/>
      <c r="P84" s="56"/>
      <c r="Q84" s="2"/>
      <c r="R84" s="2"/>
    </row>
    <row r="85" spans="1:18">
      <c r="A85" s="36"/>
      <c r="B85" s="15"/>
      <c r="C85" s="15"/>
      <c r="D85" s="15"/>
      <c r="E85" s="45"/>
      <c r="F85" s="45"/>
      <c r="G85" s="45"/>
      <c r="H85" s="45"/>
      <c r="I85" s="45"/>
      <c r="J85" s="53" t="s">
        <v>95</v>
      </c>
      <c r="K85" s="104"/>
      <c r="L85" s="39">
        <f>L51-L41+L69+L83</f>
        <v>0</v>
      </c>
      <c r="M85" s="45"/>
      <c r="N85" s="39">
        <f>N51-N41+N69+N83</f>
        <v>0</v>
      </c>
      <c r="O85" s="45"/>
      <c r="P85" s="56"/>
      <c r="Q85" s="2"/>
      <c r="R85" s="2"/>
    </row>
    <row r="86" spans="1:18">
      <c r="A86" s="31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57"/>
      <c r="P86" s="28"/>
      <c r="Q86" s="2"/>
      <c r="R86" s="2"/>
    </row>
    <row r="87" spans="1:18">
      <c r="A87" s="120" t="s">
        <v>69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2"/>
      <c r="Q87" s="2"/>
      <c r="R87" s="2"/>
    </row>
    <row r="88" spans="1:18">
      <c r="A88" s="29"/>
      <c r="B88" s="30"/>
      <c r="C88" s="30"/>
      <c r="D88" s="30"/>
      <c r="E88" s="30"/>
      <c r="F88" s="52"/>
      <c r="G88" s="52"/>
      <c r="H88" s="52"/>
      <c r="I88" s="51"/>
      <c r="J88" s="52"/>
      <c r="K88" s="52"/>
      <c r="L88" s="83" t="s">
        <v>7</v>
      </c>
      <c r="M88" s="52"/>
      <c r="N88" s="84" t="s">
        <v>82</v>
      </c>
      <c r="O88" s="52"/>
      <c r="P88" s="78"/>
      <c r="Q88" s="2"/>
      <c r="R88" s="2"/>
    </row>
    <row r="89" spans="1:18">
      <c r="A89" s="36" t="s">
        <v>15</v>
      </c>
      <c r="B89" s="45"/>
      <c r="C89" s="15"/>
      <c r="D89" s="15"/>
      <c r="E89" s="15"/>
      <c r="F89" s="45"/>
      <c r="G89" s="45"/>
      <c r="H89" s="45"/>
      <c r="I89" s="45"/>
      <c r="J89" s="104"/>
      <c r="K89" s="104"/>
      <c r="L89" s="39"/>
      <c r="M89" s="104"/>
      <c r="N89" s="39"/>
      <c r="O89" s="104"/>
      <c r="P89" s="107"/>
      <c r="Q89" s="2"/>
      <c r="R89" s="2"/>
    </row>
    <row r="90" spans="1:18">
      <c r="A90" s="42"/>
      <c r="B90" s="16"/>
      <c r="C90" s="45">
        <v>4.8</v>
      </c>
      <c r="D90" s="15" t="s">
        <v>79</v>
      </c>
      <c r="E90" s="15"/>
      <c r="F90" s="15"/>
      <c r="G90" s="45"/>
      <c r="H90" s="45"/>
      <c r="I90" s="45"/>
      <c r="J90" s="104"/>
      <c r="K90" s="104"/>
      <c r="L90" s="45"/>
      <c r="M90" s="104"/>
      <c r="N90" s="45"/>
      <c r="O90" s="104"/>
      <c r="P90" s="107"/>
      <c r="Q90" s="2"/>
      <c r="R90" s="2"/>
    </row>
    <row r="91" spans="1:18">
      <c r="A91" s="44"/>
      <c r="B91" s="15" t="s">
        <v>122</v>
      </c>
      <c r="C91" s="15">
        <v>3</v>
      </c>
      <c r="D91" s="45"/>
      <c r="E91" s="45"/>
      <c r="F91" s="45"/>
      <c r="G91" s="15">
        <v>0</v>
      </c>
      <c r="H91" s="15" t="s">
        <v>28</v>
      </c>
      <c r="I91" s="45"/>
      <c r="J91" s="104"/>
      <c r="K91" s="104"/>
      <c r="L91" s="47">
        <f>C91*C90*G91/1000000</f>
        <v>0</v>
      </c>
      <c r="M91" s="104"/>
      <c r="N91" s="93">
        <f>1000000*L91/$G$25</f>
        <v>0</v>
      </c>
      <c r="O91" s="104"/>
      <c r="P91" s="107"/>
      <c r="Q91" s="2"/>
      <c r="R91" s="2"/>
    </row>
    <row r="92" spans="1:18">
      <c r="A92" s="42"/>
      <c r="B92" s="15" t="s">
        <v>29</v>
      </c>
      <c r="C92" s="106"/>
      <c r="D92" s="106"/>
      <c r="E92" s="106"/>
      <c r="F92" s="106"/>
      <c r="G92" s="46">
        <v>0.25</v>
      </c>
      <c r="H92" s="15" t="s">
        <v>30</v>
      </c>
      <c r="I92" s="45"/>
      <c r="J92" s="104"/>
      <c r="K92" s="104"/>
      <c r="L92" s="47">
        <f>L91*G92</f>
        <v>0</v>
      </c>
      <c r="M92" s="104"/>
      <c r="N92" s="93">
        <f t="shared" ref="N92:N102" si="10">1000000*L92/$G$25</f>
        <v>0</v>
      </c>
      <c r="O92" s="104"/>
      <c r="P92" s="107"/>
      <c r="Q92" s="2"/>
      <c r="R92" s="2"/>
    </row>
    <row r="93" spans="1:18">
      <c r="A93" s="44"/>
      <c r="B93" s="15" t="s">
        <v>31</v>
      </c>
      <c r="C93" s="106"/>
      <c r="D93" s="106"/>
      <c r="E93" s="106"/>
      <c r="F93" s="106"/>
      <c r="G93" s="46">
        <v>0.45</v>
      </c>
      <c r="H93" s="15" t="s">
        <v>32</v>
      </c>
      <c r="I93" s="15"/>
      <c r="J93" s="104"/>
      <c r="K93" s="104"/>
      <c r="L93" s="47">
        <f>(L91+L92)*G93</f>
        <v>0</v>
      </c>
      <c r="M93" s="104"/>
      <c r="N93" s="93">
        <f t="shared" si="10"/>
        <v>0</v>
      </c>
      <c r="O93" s="104"/>
      <c r="P93" s="107"/>
      <c r="Q93" s="2"/>
      <c r="R93" s="2"/>
    </row>
    <row r="94" spans="1:18">
      <c r="A94" s="36"/>
      <c r="B94" s="45"/>
      <c r="C94" s="106"/>
      <c r="D94" s="106"/>
      <c r="E94" s="106"/>
      <c r="F94" s="106"/>
      <c r="G94" s="45"/>
      <c r="H94" s="45"/>
      <c r="I94" s="45"/>
      <c r="J94" s="104"/>
      <c r="K94" s="104"/>
      <c r="L94" s="45"/>
      <c r="M94" s="104"/>
      <c r="N94" s="93"/>
      <c r="O94" s="104"/>
      <c r="P94" s="107"/>
      <c r="Q94" s="2"/>
      <c r="R94" s="2"/>
    </row>
    <row r="95" spans="1:18">
      <c r="A95" s="36" t="s">
        <v>17</v>
      </c>
      <c r="B95" s="45"/>
      <c r="C95" s="106"/>
      <c r="D95" s="106"/>
      <c r="E95" s="106"/>
      <c r="F95" s="106"/>
      <c r="G95" s="46">
        <v>0.03</v>
      </c>
      <c r="H95" s="15" t="s">
        <v>33</v>
      </c>
      <c r="I95" s="15"/>
      <c r="J95" s="104"/>
      <c r="K95" s="104"/>
      <c r="L95" s="47">
        <f>N18*G95</f>
        <v>0</v>
      </c>
      <c r="M95" s="104"/>
      <c r="N95" s="93">
        <f t="shared" si="10"/>
        <v>0</v>
      </c>
      <c r="O95" s="104"/>
      <c r="P95" s="107"/>
      <c r="Q95" s="2"/>
      <c r="R95" s="2"/>
    </row>
    <row r="96" spans="1:18">
      <c r="A96" s="44"/>
      <c r="B96" s="15"/>
      <c r="C96" s="106"/>
      <c r="D96" s="106"/>
      <c r="E96" s="106"/>
      <c r="F96" s="106"/>
      <c r="G96" s="45"/>
      <c r="H96" s="45"/>
      <c r="I96" s="45"/>
      <c r="J96" s="104"/>
      <c r="K96" s="104"/>
      <c r="L96" s="45"/>
      <c r="M96" s="104"/>
      <c r="N96" s="93"/>
      <c r="O96" s="104"/>
      <c r="P96" s="107"/>
      <c r="Q96" s="2"/>
      <c r="R96" s="2"/>
    </row>
    <row r="97" spans="1:18">
      <c r="A97" s="36" t="s">
        <v>19</v>
      </c>
      <c r="B97" s="15"/>
      <c r="C97" s="106"/>
      <c r="D97" s="106"/>
      <c r="E97" s="106"/>
      <c r="F97" s="106"/>
      <c r="G97" s="45"/>
      <c r="H97" s="45"/>
      <c r="I97" s="45"/>
      <c r="J97" s="104"/>
      <c r="K97" s="104"/>
      <c r="L97" s="45"/>
      <c r="M97" s="104"/>
      <c r="N97" s="93"/>
      <c r="O97" s="104"/>
      <c r="P97" s="107"/>
      <c r="Q97" s="2"/>
      <c r="R97" s="2"/>
    </row>
    <row r="98" spans="1:18">
      <c r="A98" s="36"/>
      <c r="B98" s="15" t="s">
        <v>34</v>
      </c>
      <c r="C98" s="106"/>
      <c r="D98" s="106"/>
      <c r="E98" s="106"/>
      <c r="F98" s="106"/>
      <c r="G98" s="46">
        <v>0.65</v>
      </c>
      <c r="H98" s="15" t="s">
        <v>35</v>
      </c>
      <c r="I98" s="15"/>
      <c r="J98" s="104"/>
      <c r="K98" s="104"/>
      <c r="L98" s="47">
        <f>G98*SUM(L91:L95)</f>
        <v>0</v>
      </c>
      <c r="M98" s="104"/>
      <c r="N98" s="93">
        <f t="shared" si="10"/>
        <v>0</v>
      </c>
      <c r="O98" s="104"/>
      <c r="P98" s="107"/>
      <c r="Q98" s="2"/>
      <c r="R98" s="2"/>
    </row>
    <row r="99" spans="1:18">
      <c r="A99" s="36"/>
      <c r="B99" s="15" t="s">
        <v>36</v>
      </c>
      <c r="C99" s="106"/>
      <c r="D99" s="106"/>
      <c r="E99" s="106"/>
      <c r="F99" s="106"/>
      <c r="G99" s="46">
        <v>1.4999999999999999E-2</v>
      </c>
      <c r="H99" s="15" t="s">
        <v>37</v>
      </c>
      <c r="I99" s="15"/>
      <c r="J99" s="104"/>
      <c r="K99" s="104"/>
      <c r="L99" s="47">
        <f>N18*G99</f>
        <v>0</v>
      </c>
      <c r="M99" s="104"/>
      <c r="N99" s="93">
        <f t="shared" si="10"/>
        <v>0</v>
      </c>
      <c r="O99" s="104"/>
      <c r="P99" s="107"/>
      <c r="Q99" s="2"/>
      <c r="R99" s="2"/>
    </row>
    <row r="100" spans="1:18">
      <c r="A100" s="36"/>
      <c r="B100" s="15"/>
      <c r="C100" s="106"/>
      <c r="D100" s="106"/>
      <c r="E100" s="106"/>
      <c r="F100" s="106"/>
      <c r="G100" s="45"/>
      <c r="H100" s="45"/>
      <c r="I100" s="45"/>
      <c r="J100" s="104"/>
      <c r="K100" s="104"/>
      <c r="L100" s="47"/>
      <c r="M100" s="104"/>
      <c r="N100" s="93"/>
      <c r="O100" s="104"/>
      <c r="P100" s="107"/>
      <c r="Q100" s="2"/>
      <c r="R100" s="2"/>
    </row>
    <row r="101" spans="1:18">
      <c r="A101" s="36" t="s">
        <v>96</v>
      </c>
      <c r="B101" s="15"/>
      <c r="C101" s="106"/>
      <c r="D101" s="106"/>
      <c r="E101" s="106"/>
      <c r="F101" s="106"/>
      <c r="G101" s="85">
        <v>0</v>
      </c>
      <c r="H101" s="45" t="s">
        <v>104</v>
      </c>
      <c r="I101" s="45"/>
      <c r="J101" s="104"/>
      <c r="K101" s="104"/>
      <c r="L101" s="47">
        <f>N18*G101</f>
        <v>0</v>
      </c>
      <c r="M101" s="104"/>
      <c r="N101" s="93">
        <f t="shared" si="10"/>
        <v>0</v>
      </c>
      <c r="O101" s="104"/>
      <c r="P101" s="107"/>
      <c r="Q101" s="2"/>
      <c r="R101" s="2"/>
    </row>
    <row r="102" spans="1:18">
      <c r="A102" s="36"/>
      <c r="B102" s="15"/>
      <c r="C102" s="106"/>
      <c r="D102" s="106"/>
      <c r="E102" s="106"/>
      <c r="F102" s="106"/>
      <c r="G102" s="85">
        <v>0</v>
      </c>
      <c r="H102" s="45" t="s">
        <v>105</v>
      </c>
      <c r="I102" s="45"/>
      <c r="J102" s="104"/>
      <c r="K102" s="104"/>
      <c r="L102" s="47">
        <f>N20*G102</f>
        <v>0</v>
      </c>
      <c r="M102" s="104"/>
      <c r="N102" s="93">
        <f t="shared" si="10"/>
        <v>0</v>
      </c>
      <c r="O102" s="104"/>
      <c r="P102" s="107"/>
      <c r="Q102" s="2"/>
      <c r="R102" s="2"/>
    </row>
    <row r="103" spans="1:18">
      <c r="A103" s="36"/>
      <c r="B103" s="15"/>
      <c r="C103" s="106"/>
      <c r="D103" s="106"/>
      <c r="E103" s="106"/>
      <c r="F103" s="106"/>
      <c r="G103" s="45"/>
      <c r="H103" s="45"/>
      <c r="I103" s="45"/>
      <c r="J103" s="104"/>
      <c r="K103" s="104"/>
      <c r="L103" s="45"/>
      <c r="M103" s="104"/>
      <c r="N103" s="45"/>
      <c r="O103" s="104"/>
      <c r="P103" s="107"/>
      <c r="Q103" s="2"/>
      <c r="R103" s="2"/>
    </row>
    <row r="104" spans="1:18">
      <c r="A104" s="36"/>
      <c r="B104" s="15"/>
      <c r="C104" s="106"/>
      <c r="D104" s="106"/>
      <c r="E104" s="106"/>
      <c r="F104" s="106"/>
      <c r="G104" s="45"/>
      <c r="H104" s="45"/>
      <c r="I104" s="45"/>
      <c r="J104" s="55" t="s">
        <v>97</v>
      </c>
      <c r="K104" s="45"/>
      <c r="L104" s="86">
        <f>SUM(L91:L102)</f>
        <v>0</v>
      </c>
      <c r="M104" s="86"/>
      <c r="N104" s="86">
        <f>SUM(N91:N102)</f>
        <v>0</v>
      </c>
      <c r="O104" s="104"/>
      <c r="P104" s="107"/>
      <c r="Q104" s="2"/>
      <c r="R104" s="2"/>
    </row>
    <row r="105" spans="1:18">
      <c r="A105" s="36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100"/>
      <c r="Q105" s="2"/>
      <c r="R105" s="2"/>
    </row>
    <row r="106" spans="1:18">
      <c r="A106" s="117" t="s">
        <v>107</v>
      </c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9"/>
      <c r="Q106" s="2"/>
      <c r="R106" s="2"/>
    </row>
    <row r="107" spans="1:18">
      <c r="A107" s="36"/>
      <c r="B107" s="15"/>
      <c r="C107" s="15"/>
      <c r="D107" s="15"/>
      <c r="E107" s="15"/>
      <c r="F107" s="15"/>
      <c r="G107" s="45"/>
      <c r="H107" s="45"/>
      <c r="I107" s="45"/>
      <c r="J107" s="55"/>
      <c r="K107" s="45"/>
      <c r="L107" s="86"/>
      <c r="M107" s="45"/>
      <c r="N107" s="45"/>
      <c r="O107" s="45"/>
      <c r="P107" s="56"/>
      <c r="Q107" s="2"/>
      <c r="R107" s="2"/>
    </row>
    <row r="108" spans="1:18">
      <c r="A108" s="36"/>
      <c r="B108" s="15"/>
      <c r="C108" s="50" t="s">
        <v>110</v>
      </c>
      <c r="D108" s="43"/>
      <c r="E108" s="43" t="s">
        <v>108</v>
      </c>
      <c r="F108" s="43"/>
      <c r="G108" s="43" t="s">
        <v>111</v>
      </c>
      <c r="H108" s="87"/>
      <c r="I108" s="88" t="s">
        <v>109</v>
      </c>
      <c r="J108" s="55"/>
      <c r="K108" s="45"/>
      <c r="L108" s="49" t="s">
        <v>7</v>
      </c>
      <c r="M108" s="45"/>
      <c r="N108" s="79" t="s">
        <v>82</v>
      </c>
      <c r="O108" s="45"/>
      <c r="P108" s="56"/>
      <c r="Q108" s="2"/>
      <c r="R108" s="2"/>
    </row>
    <row r="109" spans="1:18">
      <c r="A109" s="15" t="s">
        <v>112</v>
      </c>
      <c r="B109" s="40"/>
      <c r="C109" s="76">
        <f>N18</f>
        <v>0</v>
      </c>
      <c r="D109" s="15"/>
      <c r="E109" s="46">
        <v>0.15</v>
      </c>
      <c r="F109" s="15"/>
      <c r="G109" s="45">
        <v>15</v>
      </c>
      <c r="H109" s="45"/>
      <c r="I109" s="94">
        <f>E109*((1+E109)^G109)/(((1+E109)^G109)-1)</f>
        <v>0.1710170526463011</v>
      </c>
      <c r="J109" s="55"/>
      <c r="K109" s="45"/>
      <c r="L109" s="86">
        <f>C109*I109</f>
        <v>0</v>
      </c>
      <c r="M109" s="45"/>
      <c r="N109" s="93">
        <f t="shared" ref="N109:N116" si="11">1000000*L109/$G$25</f>
        <v>0</v>
      </c>
      <c r="O109" s="45"/>
      <c r="P109" s="56"/>
      <c r="Q109" s="2"/>
      <c r="R109" s="2"/>
    </row>
    <row r="110" spans="1:18">
      <c r="A110" s="15" t="s">
        <v>11</v>
      </c>
      <c r="B110" s="40"/>
      <c r="C110" s="76">
        <v>0</v>
      </c>
      <c r="D110" s="15"/>
      <c r="E110" s="46">
        <v>0.15</v>
      </c>
      <c r="F110" s="15"/>
      <c r="G110" s="45">
        <v>10</v>
      </c>
      <c r="H110" s="45"/>
      <c r="I110" s="94">
        <f t="shared" ref="I110:I116" si="12">E110*((1+E110)^G110)/(((1+E110)^G110)-1)</f>
        <v>0.19925206251758487</v>
      </c>
      <c r="J110" s="55"/>
      <c r="K110" s="45"/>
      <c r="L110" s="86">
        <f t="shared" ref="L110:L116" si="13">C110*I110</f>
        <v>0</v>
      </c>
      <c r="M110" s="45"/>
      <c r="N110" s="93">
        <f t="shared" si="11"/>
        <v>0</v>
      </c>
      <c r="O110" s="45"/>
      <c r="P110" s="56"/>
      <c r="Q110" s="2"/>
      <c r="R110" s="2"/>
    </row>
    <row r="111" spans="1:18">
      <c r="A111" s="36" t="s">
        <v>13</v>
      </c>
      <c r="B111" s="15"/>
      <c r="C111" s="15"/>
      <c r="D111" s="15"/>
      <c r="E111" s="15"/>
      <c r="F111" s="15"/>
      <c r="G111" s="45"/>
      <c r="H111" s="45"/>
      <c r="I111" s="94"/>
      <c r="J111" s="55"/>
      <c r="K111" s="45"/>
      <c r="L111" s="86"/>
      <c r="M111" s="45"/>
      <c r="N111" s="93"/>
      <c r="O111" s="45"/>
      <c r="P111" s="56"/>
      <c r="Q111" s="2"/>
      <c r="R111" s="2"/>
    </row>
    <row r="112" spans="1:18">
      <c r="A112" s="36"/>
      <c r="B112" s="15" t="s">
        <v>113</v>
      </c>
      <c r="C112" s="76">
        <v>0</v>
      </c>
      <c r="D112" s="15"/>
      <c r="E112" s="46">
        <v>0.15</v>
      </c>
      <c r="F112" s="15"/>
      <c r="G112" s="45">
        <v>3</v>
      </c>
      <c r="H112" s="45"/>
      <c r="I112" s="94">
        <f t="shared" si="12"/>
        <v>0.43797696184305279</v>
      </c>
      <c r="J112" s="55"/>
      <c r="K112" s="45"/>
      <c r="L112" s="86">
        <f t="shared" si="13"/>
        <v>0</v>
      </c>
      <c r="M112" s="45"/>
      <c r="N112" s="93">
        <f t="shared" si="11"/>
        <v>0</v>
      </c>
      <c r="O112" s="45"/>
      <c r="P112" s="56"/>
      <c r="Q112" s="2"/>
      <c r="R112" s="2"/>
    </row>
    <row r="113" spans="1:18">
      <c r="A113" s="36"/>
      <c r="B113" s="15" t="s">
        <v>114</v>
      </c>
      <c r="C113" s="76">
        <v>0</v>
      </c>
      <c r="D113" s="15"/>
      <c r="E113" s="46">
        <v>0.15</v>
      </c>
      <c r="F113" s="15"/>
      <c r="G113" s="45">
        <v>3</v>
      </c>
      <c r="H113" s="45"/>
      <c r="I113" s="94">
        <f t="shared" si="12"/>
        <v>0.43797696184305279</v>
      </c>
      <c r="J113" s="55"/>
      <c r="K113" s="45"/>
      <c r="L113" s="86">
        <f t="shared" si="13"/>
        <v>0</v>
      </c>
      <c r="M113" s="45"/>
      <c r="N113" s="93">
        <f t="shared" si="11"/>
        <v>0</v>
      </c>
      <c r="O113" s="45"/>
      <c r="P113" s="56"/>
      <c r="Q113" s="2"/>
      <c r="R113" s="2"/>
    </row>
    <row r="114" spans="1:18">
      <c r="A114" s="36"/>
      <c r="B114" s="15" t="s">
        <v>115</v>
      </c>
      <c r="C114" s="76">
        <v>0</v>
      </c>
      <c r="D114" s="15"/>
      <c r="E114" s="46">
        <v>0.15</v>
      </c>
      <c r="F114" s="15"/>
      <c r="G114" s="45">
        <v>3</v>
      </c>
      <c r="H114" s="45"/>
      <c r="I114" s="94">
        <f t="shared" si="12"/>
        <v>0.43797696184305279</v>
      </c>
      <c r="J114" s="55"/>
      <c r="K114" s="45"/>
      <c r="L114" s="86">
        <f t="shared" si="13"/>
        <v>0</v>
      </c>
      <c r="M114" s="45"/>
      <c r="N114" s="93">
        <f t="shared" si="11"/>
        <v>0</v>
      </c>
      <c r="O114" s="45"/>
      <c r="P114" s="56"/>
      <c r="Q114" s="2"/>
      <c r="R114" s="2"/>
    </row>
    <row r="115" spans="1:18">
      <c r="A115" s="36"/>
      <c r="B115" s="15" t="s">
        <v>116</v>
      </c>
      <c r="C115" s="76">
        <v>0</v>
      </c>
      <c r="D115" s="15"/>
      <c r="E115" s="46">
        <v>0.15</v>
      </c>
      <c r="F115" s="15"/>
      <c r="G115" s="45">
        <v>5</v>
      </c>
      <c r="H115" s="45"/>
      <c r="I115" s="94">
        <f t="shared" si="12"/>
        <v>0.29831555246152841</v>
      </c>
      <c r="J115" s="55"/>
      <c r="K115" s="45"/>
      <c r="L115" s="86">
        <f t="shared" si="13"/>
        <v>0</v>
      </c>
      <c r="M115" s="45"/>
      <c r="N115" s="93">
        <f t="shared" si="11"/>
        <v>0</v>
      </c>
      <c r="O115" s="45"/>
      <c r="P115" s="56"/>
      <c r="Q115" s="2"/>
      <c r="R115" s="2"/>
    </row>
    <row r="116" spans="1:18">
      <c r="A116" s="36"/>
      <c r="B116" s="15" t="s">
        <v>117</v>
      </c>
      <c r="C116" s="76">
        <v>0</v>
      </c>
      <c r="D116" s="15"/>
      <c r="E116" s="46">
        <v>0.15</v>
      </c>
      <c r="F116" s="15"/>
      <c r="G116" s="45">
        <v>5</v>
      </c>
      <c r="H116" s="45"/>
      <c r="I116" s="94">
        <f t="shared" si="12"/>
        <v>0.29831555246152841</v>
      </c>
      <c r="J116" s="55"/>
      <c r="K116" s="45"/>
      <c r="L116" s="95">
        <f t="shared" si="13"/>
        <v>0</v>
      </c>
      <c r="M116" s="57"/>
      <c r="N116" s="96">
        <f t="shared" si="11"/>
        <v>0</v>
      </c>
      <c r="O116" s="45"/>
      <c r="P116" s="56"/>
      <c r="Q116" s="2"/>
      <c r="R116" s="2"/>
    </row>
    <row r="117" spans="1:18">
      <c r="A117" s="36"/>
      <c r="B117" s="15"/>
      <c r="C117" s="15"/>
      <c r="D117" s="15"/>
      <c r="E117" s="15"/>
      <c r="F117" s="15"/>
      <c r="G117" s="45"/>
      <c r="H117" s="45"/>
      <c r="I117" s="45"/>
      <c r="J117" s="40"/>
      <c r="K117" s="45"/>
      <c r="L117" s="86"/>
      <c r="M117" s="45"/>
      <c r="N117" s="45"/>
      <c r="O117" s="45"/>
      <c r="P117" s="56"/>
      <c r="Q117" s="2"/>
      <c r="R117" s="2"/>
    </row>
    <row r="118" spans="1:18">
      <c r="A118" s="36"/>
      <c r="B118" s="15"/>
      <c r="C118" s="15"/>
      <c r="D118" s="15"/>
      <c r="E118" s="15"/>
      <c r="F118" s="15"/>
      <c r="G118" s="45"/>
      <c r="H118" s="45"/>
      <c r="I118" s="45"/>
      <c r="J118" s="55" t="s">
        <v>118</v>
      </c>
      <c r="K118" s="45"/>
      <c r="L118" s="86">
        <f>SUM(L109:L116)</f>
        <v>0</v>
      </c>
      <c r="M118" s="86"/>
      <c r="N118" s="86">
        <f>SUM(N109:N116)</f>
        <v>0</v>
      </c>
      <c r="O118" s="45"/>
      <c r="P118" s="56"/>
      <c r="Q118" s="2"/>
      <c r="R118" s="2"/>
    </row>
    <row r="119" spans="1:18">
      <c r="A119" s="31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100"/>
      <c r="Q119" s="2"/>
      <c r="R119" s="2"/>
    </row>
    <row r="120" spans="1:18">
      <c r="A120" s="117" t="s">
        <v>98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9"/>
      <c r="Q120" s="2"/>
      <c r="R120" s="2"/>
    </row>
    <row r="121" spans="1:18">
      <c r="A121" s="11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49" t="s">
        <v>7</v>
      </c>
      <c r="M121" s="45"/>
      <c r="N121" s="79" t="s">
        <v>82</v>
      </c>
      <c r="O121" s="52"/>
      <c r="P121" s="78"/>
      <c r="Q121" s="2"/>
      <c r="R121" s="2"/>
    </row>
    <row r="122" spans="1:18">
      <c r="A122" s="36"/>
      <c r="B122" s="115" t="s">
        <v>87</v>
      </c>
      <c r="C122" s="115"/>
      <c r="D122" s="115"/>
      <c r="E122" s="115"/>
      <c r="F122" s="115"/>
      <c r="G122" s="115"/>
      <c r="H122" s="115"/>
      <c r="I122" s="115"/>
      <c r="J122" s="115"/>
      <c r="K122" s="104"/>
      <c r="L122" s="97">
        <f>L85</f>
        <v>0</v>
      </c>
      <c r="M122" s="104"/>
      <c r="N122" s="97">
        <f>N85</f>
        <v>0</v>
      </c>
      <c r="O122" s="104"/>
      <c r="P122" s="56"/>
      <c r="Q122" s="2"/>
      <c r="R122" s="2"/>
    </row>
    <row r="123" spans="1:18">
      <c r="A123" s="36"/>
      <c r="B123" s="116" t="s">
        <v>99</v>
      </c>
      <c r="C123" s="116"/>
      <c r="D123" s="116"/>
      <c r="E123" s="116"/>
      <c r="F123" s="116"/>
      <c r="G123" s="116"/>
      <c r="H123" s="116"/>
      <c r="I123" s="116"/>
      <c r="J123" s="116"/>
      <c r="K123" s="104"/>
      <c r="L123" s="95">
        <f>L104</f>
        <v>0</v>
      </c>
      <c r="M123" s="126"/>
      <c r="N123" s="95">
        <f>N104</f>
        <v>0</v>
      </c>
      <c r="O123" s="104"/>
      <c r="P123" s="56"/>
      <c r="Q123" s="2"/>
      <c r="R123" s="2"/>
    </row>
    <row r="124" spans="1:18">
      <c r="A124" s="36"/>
      <c r="B124" s="116" t="s">
        <v>23</v>
      </c>
      <c r="C124" s="116"/>
      <c r="D124" s="116"/>
      <c r="E124" s="116"/>
      <c r="F124" s="116"/>
      <c r="G124" s="116"/>
      <c r="H124" s="116"/>
      <c r="I124" s="116"/>
      <c r="J124" s="116"/>
      <c r="K124" s="104"/>
      <c r="L124" s="98">
        <f>SUM(L122:L123)</f>
        <v>0</v>
      </c>
      <c r="M124" s="127"/>
      <c r="N124" s="98">
        <f>SUM(N122:N123)</f>
        <v>0</v>
      </c>
      <c r="O124" s="104"/>
      <c r="P124" s="56"/>
      <c r="Q124" s="2"/>
      <c r="R124" s="2"/>
    </row>
    <row r="125" spans="1:18">
      <c r="A125" s="3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4"/>
      <c r="L125" s="98"/>
      <c r="M125" s="128"/>
      <c r="N125" s="98"/>
      <c r="O125" s="104"/>
      <c r="P125" s="56"/>
      <c r="Q125" s="2"/>
      <c r="R125" s="2"/>
    </row>
    <row r="126" spans="1:18">
      <c r="A126" s="36"/>
      <c r="B126" s="116" t="s">
        <v>25</v>
      </c>
      <c r="C126" s="116"/>
      <c r="D126" s="116"/>
      <c r="E126" s="116"/>
      <c r="F126" s="116"/>
      <c r="G126" s="116"/>
      <c r="H126" s="116"/>
      <c r="I126" s="116"/>
      <c r="J126" s="116"/>
      <c r="K126" s="104"/>
      <c r="L126" s="93">
        <f>L29-L124</f>
        <v>0</v>
      </c>
      <c r="M126" s="128"/>
      <c r="N126" s="93">
        <f>N29-N124</f>
        <v>0</v>
      </c>
      <c r="O126" s="104"/>
      <c r="P126" s="56"/>
      <c r="Q126" s="2"/>
      <c r="R126" s="2"/>
    </row>
    <row r="127" spans="1:18">
      <c r="A127" s="3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4"/>
      <c r="L127" s="93"/>
      <c r="M127" s="128"/>
      <c r="N127" s="93"/>
      <c r="O127" s="104"/>
      <c r="P127" s="56"/>
      <c r="Q127" s="2"/>
      <c r="R127" s="2"/>
    </row>
    <row r="128" spans="1:18">
      <c r="A128" s="36"/>
      <c r="B128" s="116" t="s">
        <v>119</v>
      </c>
      <c r="C128" s="116"/>
      <c r="D128" s="116"/>
      <c r="E128" s="116"/>
      <c r="F128" s="116"/>
      <c r="G128" s="116"/>
      <c r="H128" s="116"/>
      <c r="I128" s="116"/>
      <c r="J128" s="116"/>
      <c r="K128" s="104"/>
      <c r="L128" s="93">
        <f>L124+L118</f>
        <v>0</v>
      </c>
      <c r="M128" s="128"/>
      <c r="N128" s="93">
        <f>N118+N124</f>
        <v>0</v>
      </c>
      <c r="O128" s="104"/>
      <c r="P128" s="56"/>
      <c r="Q128" s="2"/>
      <c r="R128" s="2"/>
    </row>
    <row r="129" spans="1:18">
      <c r="A129" s="31"/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100"/>
      <c r="Q129" s="2"/>
      <c r="R129" s="2"/>
    </row>
    <row r="130" spans="1:18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N130" s="2"/>
      <c r="O130" s="2"/>
      <c r="P130" s="2"/>
      <c r="Q130" s="2"/>
      <c r="R130" s="2"/>
    </row>
    <row r="131" spans="1:18"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2"/>
      <c r="C133" s="5"/>
      <c r="D133" s="5"/>
      <c r="E133" s="5"/>
      <c r="F133" s="18"/>
      <c r="G133" s="8"/>
      <c r="H133" s="8"/>
      <c r="I133" s="8"/>
      <c r="J133" s="8"/>
      <c r="K133" s="1"/>
      <c r="L133" s="5"/>
      <c r="M133" s="2"/>
      <c r="N133" s="6"/>
      <c r="O133" s="2"/>
      <c r="P133" s="2"/>
      <c r="Q133" s="5"/>
      <c r="R133" s="5"/>
    </row>
    <row r="134" spans="1:18">
      <c r="A134" s="2"/>
      <c r="B134" s="2"/>
      <c r="C134" s="2"/>
      <c r="D134" s="7"/>
      <c r="E134" s="7"/>
      <c r="F134" s="9"/>
      <c r="G134" s="3"/>
      <c r="H134" s="3"/>
      <c r="I134" s="17"/>
      <c r="J134" s="8"/>
      <c r="K134" s="2"/>
      <c r="L134" s="2"/>
      <c r="M134" s="2"/>
      <c r="N134" s="2"/>
      <c r="O134" s="2"/>
      <c r="P134" s="2"/>
      <c r="Q134" s="8"/>
      <c r="R134" s="9"/>
    </row>
    <row r="135" spans="1:18">
      <c r="A135" s="2"/>
      <c r="B135" s="2"/>
      <c r="C135" s="2"/>
      <c r="D135" s="7"/>
      <c r="E135" s="7"/>
      <c r="F135" s="9"/>
      <c r="G135" s="3"/>
      <c r="H135" s="3"/>
      <c r="I135" s="13"/>
      <c r="J135" s="8"/>
      <c r="K135" s="8"/>
      <c r="L135" s="7"/>
      <c r="M135" s="2"/>
      <c r="N135" s="2"/>
      <c r="O135" s="2"/>
      <c r="P135" s="2"/>
      <c r="Q135" s="8"/>
      <c r="R135" s="10"/>
    </row>
    <row r="136" spans="1:18">
      <c r="A136" s="2"/>
      <c r="B136" s="2"/>
      <c r="C136" s="2"/>
      <c r="D136" s="7"/>
      <c r="E136" s="7"/>
      <c r="F136" s="9"/>
      <c r="G136" s="3"/>
      <c r="H136" s="3"/>
      <c r="I136" s="13"/>
      <c r="J136" s="8"/>
      <c r="K136" s="8"/>
      <c r="L136" s="7"/>
      <c r="M136" s="2"/>
      <c r="N136" s="2"/>
      <c r="O136" s="2"/>
      <c r="P136" s="2"/>
      <c r="Q136" s="8"/>
      <c r="R136" s="8"/>
    </row>
    <row r="137" spans="1:18">
      <c r="A137" s="2"/>
      <c r="B137" s="2"/>
      <c r="C137" s="2"/>
      <c r="D137" s="7"/>
      <c r="E137" s="7"/>
      <c r="F137" s="9"/>
      <c r="G137" s="3"/>
      <c r="H137" s="3"/>
      <c r="I137" s="19"/>
      <c r="J137" s="8"/>
      <c r="K137" s="8"/>
      <c r="L137" s="7"/>
      <c r="M137" s="2"/>
      <c r="N137" s="2"/>
      <c r="O137" s="2"/>
      <c r="P137" s="2"/>
      <c r="Q137" s="8"/>
      <c r="R137" s="8"/>
    </row>
    <row r="138" spans="1:18">
      <c r="A138" s="2"/>
      <c r="B138" s="2"/>
      <c r="C138" s="2"/>
      <c r="D138" s="7"/>
      <c r="E138" s="7"/>
      <c r="F138" s="9"/>
      <c r="G138" s="14"/>
      <c r="H138" s="3"/>
      <c r="I138" s="13"/>
      <c r="J138" s="8"/>
      <c r="K138" s="8"/>
      <c r="L138" s="11"/>
      <c r="M138" s="2"/>
      <c r="N138" s="2"/>
      <c r="O138" s="2"/>
      <c r="P138" s="2"/>
      <c r="Q138" s="2"/>
      <c r="R138" s="2"/>
    </row>
    <row r="139" spans="1:18">
      <c r="A139" s="2"/>
      <c r="B139" s="2"/>
      <c r="C139" s="2"/>
      <c r="D139" s="7"/>
      <c r="E139" s="7"/>
      <c r="F139" s="9"/>
      <c r="G139" s="3"/>
      <c r="H139" s="3"/>
      <c r="I139" s="17"/>
      <c r="J139" s="8"/>
      <c r="K139" s="8"/>
      <c r="L139" s="11"/>
      <c r="M139" s="2"/>
      <c r="N139" s="2"/>
      <c r="O139" s="2"/>
      <c r="P139" s="2"/>
      <c r="R139" s="2"/>
    </row>
    <row r="140" spans="1:18">
      <c r="A140" s="2"/>
      <c r="B140" s="2"/>
      <c r="C140" s="7"/>
      <c r="D140" s="7"/>
      <c r="E140" s="7"/>
      <c r="F140" s="7"/>
      <c r="G140" s="2"/>
      <c r="H140" s="2"/>
      <c r="I140" s="2"/>
      <c r="J140" s="2"/>
      <c r="K140" s="2"/>
      <c r="L140" s="11"/>
      <c r="M140" s="2"/>
      <c r="N140" s="2"/>
      <c r="O140" s="2"/>
      <c r="P140" s="2"/>
      <c r="Q140" s="2"/>
      <c r="R140" s="2"/>
    </row>
    <row r="141" spans="1:18">
      <c r="A141" s="2"/>
      <c r="B141" s="2"/>
      <c r="C141" s="7"/>
      <c r="D141" s="7"/>
      <c r="E141" s="7"/>
      <c r="F141" s="7"/>
      <c r="G141" s="2"/>
      <c r="H141" s="2"/>
      <c r="I141" s="2"/>
      <c r="J141" s="2"/>
      <c r="K141" s="2"/>
      <c r="L141" s="7"/>
      <c r="M141" s="2"/>
      <c r="N141" s="2"/>
      <c r="O141" s="2"/>
      <c r="P141" s="2"/>
      <c r="Q141" s="2"/>
      <c r="R141" s="2"/>
    </row>
    <row r="142" spans="1:18">
      <c r="A142" s="2"/>
      <c r="B142" s="8"/>
      <c r="C142" s="10"/>
      <c r="D142" s="9"/>
      <c r="E142" s="9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</sheetData>
  <mergeCells count="64">
    <mergeCell ref="I1:P1"/>
    <mergeCell ref="J5:K5"/>
    <mergeCell ref="J6:K6"/>
    <mergeCell ref="J7:K7"/>
    <mergeCell ref="O3:P3"/>
    <mergeCell ref="O4:P4"/>
    <mergeCell ref="O5:P5"/>
    <mergeCell ref="O6:P6"/>
    <mergeCell ref="B129:P129"/>
    <mergeCell ref="A3:F3"/>
    <mergeCell ref="A1:F2"/>
    <mergeCell ref="A7:F7"/>
    <mergeCell ref="O7:P7"/>
    <mergeCell ref="J3:K3"/>
    <mergeCell ref="J4:K4"/>
    <mergeCell ref="K22:K54"/>
    <mergeCell ref="H22:H52"/>
    <mergeCell ref="I2:M2"/>
    <mergeCell ref="D23:D52"/>
    <mergeCell ref="F25:F53"/>
    <mergeCell ref="O25:O53"/>
    <mergeCell ref="B124:J124"/>
    <mergeCell ref="B125:J125"/>
    <mergeCell ref="M122:M123"/>
    <mergeCell ref="M124:M128"/>
    <mergeCell ref="B122:J122"/>
    <mergeCell ref="B123:J123"/>
    <mergeCell ref="K122:K128"/>
    <mergeCell ref="A120:P120"/>
    <mergeCell ref="A106:P106"/>
    <mergeCell ref="A87:P87"/>
    <mergeCell ref="O122:O128"/>
    <mergeCell ref="B126:J126"/>
    <mergeCell ref="B128:J128"/>
    <mergeCell ref="B127:J127"/>
    <mergeCell ref="J8:L8"/>
    <mergeCell ref="M8:O8"/>
    <mergeCell ref="C8:I8"/>
    <mergeCell ref="C9:I9"/>
    <mergeCell ref="C10:I10"/>
    <mergeCell ref="A121:K121"/>
    <mergeCell ref="A71:P71"/>
    <mergeCell ref="A55:P55"/>
    <mergeCell ref="A21:P21"/>
    <mergeCell ref="O58:O69"/>
    <mergeCell ref="M89:M103"/>
    <mergeCell ref="O89:P104"/>
    <mergeCell ref="B72:P72"/>
    <mergeCell ref="B56:P56"/>
    <mergeCell ref="D58:D69"/>
    <mergeCell ref="F58:F69"/>
    <mergeCell ref="H58:H69"/>
    <mergeCell ref="K58:K69"/>
    <mergeCell ref="M58:M68"/>
    <mergeCell ref="B105:P105"/>
    <mergeCell ref="B119:P119"/>
    <mergeCell ref="J11:P11"/>
    <mergeCell ref="A11:I11"/>
    <mergeCell ref="M74:M81"/>
    <mergeCell ref="K73:K85"/>
    <mergeCell ref="B70:O70"/>
    <mergeCell ref="B86:N86"/>
    <mergeCell ref="C92:F104"/>
    <mergeCell ref="J89:K103"/>
  </mergeCells>
  <phoneticPr fontId="0" type="noConversion"/>
  <pageMargins left="0.75" right="0.75" top="1" bottom="1" header="0.5" footer="0.5"/>
  <pageSetup scale="3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8"/>
  <sheetViews>
    <sheetView workbookViewId="0">
      <selection activeCell="G25" sqref="G25"/>
    </sheetView>
  </sheetViews>
  <sheetFormatPr baseColWidth="10" defaultColWidth="9.140625" defaultRowHeight="12.75"/>
  <cols>
    <col min="2" max="2" width="11.7109375" customWidth="1"/>
  </cols>
  <sheetData>
    <row r="2" spans="2:3">
      <c r="B2" t="s">
        <v>72</v>
      </c>
      <c r="C2">
        <v>2</v>
      </c>
    </row>
    <row r="6" spans="2:3">
      <c r="B6" s="2" t="s">
        <v>38</v>
      </c>
      <c r="C6" s="12" t="e">
        <f>-'Cost of Production'!#REF!/2</f>
        <v>#REF!</v>
      </c>
    </row>
    <row r="7" spans="2:3">
      <c r="B7" s="2"/>
      <c r="C7" s="2" t="e">
        <f>-('Cost of Production'!#REF!/2)-'Cost of Production'!#REF!</f>
        <v>#REF!</v>
      </c>
    </row>
    <row r="8" spans="2:3">
      <c r="B8" s="2"/>
      <c r="C8" s="2" t="e">
        <f>'Cost of Production'!#REF!/2</f>
        <v>#REF!</v>
      </c>
    </row>
    <row r="9" spans="2:3">
      <c r="B9" s="2"/>
      <c r="C9" s="4" t="e">
        <f>'Cost of Production'!#REF!</f>
        <v>#REF!</v>
      </c>
    </row>
    <row r="10" spans="2:3">
      <c r="B10" s="2"/>
      <c r="C10" s="4" t="e">
        <f>'Cost of Production'!#REF!</f>
        <v>#REF!</v>
      </c>
    </row>
    <row r="11" spans="2:3">
      <c r="B11" s="2"/>
      <c r="C11" s="4" t="e">
        <f>'Cost of Production'!#REF!</f>
        <v>#REF!</v>
      </c>
    </row>
    <row r="12" spans="2:3">
      <c r="B12" s="2"/>
      <c r="C12" s="4" t="e">
        <f>'Cost of Production'!#REF!</f>
        <v>#REF!</v>
      </c>
    </row>
    <row r="13" spans="2:3">
      <c r="B13" s="2"/>
      <c r="C13" s="4" t="e">
        <f>'Cost of Production'!#REF!</f>
        <v>#REF!</v>
      </c>
    </row>
    <row r="14" spans="2:3">
      <c r="B14" s="2"/>
      <c r="C14" s="4" t="e">
        <f>'Cost of Production'!#REF!</f>
        <v>#REF!</v>
      </c>
    </row>
    <row r="15" spans="2:3">
      <c r="B15" s="2"/>
      <c r="C15" s="4" t="e">
        <f>'Cost of Production'!#REF!</f>
        <v>#REF!</v>
      </c>
    </row>
    <row r="16" spans="2:3">
      <c r="B16" s="2"/>
      <c r="C16" s="4" t="e">
        <f>'Cost of Production'!#REF!</f>
        <v>#REF!</v>
      </c>
    </row>
    <row r="17" spans="2:3">
      <c r="B17" s="2"/>
      <c r="C17" s="4" t="e">
        <f>'Cost of Production'!#REF!</f>
        <v>#REF!</v>
      </c>
    </row>
    <row r="18" spans="2:3">
      <c r="B18" s="2"/>
      <c r="C18" s="4" t="e">
        <f>'Cost of Production'!#REF!</f>
        <v>#REF!</v>
      </c>
    </row>
    <row r="19" spans="2:3">
      <c r="B19" s="2"/>
      <c r="C19" s="4" t="e">
        <f>'Cost of Production'!#REF!</f>
        <v>#REF!</v>
      </c>
    </row>
    <row r="20" spans="2:3">
      <c r="B20" s="2"/>
      <c r="C20" s="4" t="e">
        <f>'Cost of Production'!#REF!</f>
        <v>#REF!</v>
      </c>
    </row>
    <row r="21" spans="2:3">
      <c r="B21" s="2"/>
      <c r="C21" s="4" t="e">
        <f>'Cost of Production'!#REF!</f>
        <v>#REF!</v>
      </c>
    </row>
    <row r="22" spans="2:3">
      <c r="B22" s="2"/>
      <c r="C22" s="4" t="e">
        <f>'Cost of Production'!#REF!</f>
        <v>#REF!</v>
      </c>
    </row>
    <row r="23" spans="2:3">
      <c r="B23" s="2"/>
      <c r="C23" s="4" t="e">
        <f>'Cost of Production'!#REF!</f>
        <v>#REF!</v>
      </c>
    </row>
    <row r="24" spans="2:3">
      <c r="B24" s="2"/>
      <c r="C24" s="4" t="e">
        <f>'Cost of Production'!#REF!</f>
        <v>#REF!</v>
      </c>
    </row>
    <row r="25" spans="2:3">
      <c r="B25" s="2"/>
      <c r="C25" s="4" t="e">
        <f>'Cost of Production'!#REF!</f>
        <v>#REF!</v>
      </c>
    </row>
    <row r="26" spans="2:3">
      <c r="B26" s="2"/>
      <c r="C26" s="4" t="e">
        <f>'Cost of Production'!#REF!</f>
        <v>#REF!</v>
      </c>
    </row>
    <row r="27" spans="2:3">
      <c r="B27" s="2"/>
      <c r="C27" s="4" t="e">
        <f>'Cost of Production'!#REF!</f>
        <v>#REF!</v>
      </c>
    </row>
    <row r="28" spans="2:3">
      <c r="B28" s="2"/>
      <c r="C28" s="4" t="e">
        <f>'Cost of Production'!#REF!</f>
        <v>#REF!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 of Production</vt:lpstr>
      <vt:lpstr>NPV calc</vt:lpstr>
    </vt:vector>
  </TitlesOfParts>
  <Company>UOP,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Analysis</dc:title>
  <dc:subject>Template for economic analysis of processes</dc:subject>
  <dc:creator>gptowler</dc:creator>
  <cp:lastModifiedBy>Invitado</cp:lastModifiedBy>
  <cp:lastPrinted>2004-06-02T13:46:08Z</cp:lastPrinted>
  <dcterms:created xsi:type="dcterms:W3CDTF">2004-05-25T20:35:44Z</dcterms:created>
  <dcterms:modified xsi:type="dcterms:W3CDTF">2016-05-09T00:01:48Z</dcterms:modified>
</cp:coreProperties>
</file>