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180" windowHeight="7815"/>
  </bookViews>
  <sheets>
    <sheet name="Economic Analysis" sheetId="1" r:id="rId1"/>
    <sheet name="NPV calc" sheetId="2" state="hidden" r:id="rId2"/>
  </sheets>
  <definedNames>
    <definedName name="_xlnm.Print_Area" localSheetId="0">'Economic Analysis'!$A$1:$N$80</definedName>
  </definedNames>
  <calcPr calcId="125725" iterate="1"/>
</workbook>
</file>

<file path=xl/calcChain.xml><?xml version="1.0" encoding="utf-8"?>
<calcChain xmlns="http://schemas.openxmlformats.org/spreadsheetml/2006/main">
  <c r="C55" i="1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C24"/>
  <c r="C19"/>
  <c r="E36" s="1"/>
  <c r="F36" s="1"/>
  <c r="E37"/>
  <c r="F37" s="1"/>
  <c r="E38"/>
  <c r="F38"/>
  <c r="E39"/>
  <c r="F39" s="1"/>
  <c r="H38"/>
  <c r="I39" s="1"/>
  <c r="E40"/>
  <c r="F40"/>
  <c r="E41"/>
  <c r="F41" s="1"/>
  <c r="H40"/>
  <c r="I41" s="1"/>
  <c r="E42"/>
  <c r="F42"/>
  <c r="E43"/>
  <c r="F43" s="1"/>
  <c r="H42"/>
  <c r="I43" s="1"/>
  <c r="E44"/>
  <c r="F44"/>
  <c r="E45"/>
  <c r="F45" s="1"/>
  <c r="H44"/>
  <c r="I45" s="1"/>
  <c r="E46"/>
  <c r="F46"/>
  <c r="E47"/>
  <c r="F47" s="1"/>
  <c r="H46"/>
  <c r="I47" s="1"/>
  <c r="E48"/>
  <c r="F48"/>
  <c r="E49"/>
  <c r="F49" s="1"/>
  <c r="H48"/>
  <c r="I49" s="1"/>
  <c r="E50"/>
  <c r="F50"/>
  <c r="E51"/>
  <c r="F51" s="1"/>
  <c r="H50"/>
  <c r="I51" s="1"/>
  <c r="E52"/>
  <c r="F52"/>
  <c r="E53"/>
  <c r="F53" s="1"/>
  <c r="H52"/>
  <c r="I53" s="1"/>
  <c r="E54"/>
  <c r="F54"/>
  <c r="E55"/>
  <c r="F55" s="1"/>
  <c r="H54"/>
  <c r="I55" s="1"/>
  <c r="G18"/>
  <c r="L10"/>
  <c r="C28" i="2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J55" i="1" l="1"/>
  <c r="K55" s="1"/>
  <c r="H55"/>
  <c r="H53"/>
  <c r="I54" s="1"/>
  <c r="J53"/>
  <c r="K53" s="1"/>
  <c r="H51"/>
  <c r="I52" s="1"/>
  <c r="J51"/>
  <c r="K51" s="1"/>
  <c r="H49"/>
  <c r="I50" s="1"/>
  <c r="J49"/>
  <c r="K49" s="1"/>
  <c r="H47"/>
  <c r="I48" s="1"/>
  <c r="J47"/>
  <c r="K47" s="1"/>
  <c r="H45"/>
  <c r="I46" s="1"/>
  <c r="J45"/>
  <c r="K45" s="1"/>
  <c r="H43"/>
  <c r="I44" s="1"/>
  <c r="J43"/>
  <c r="K43" s="1"/>
  <c r="H41"/>
  <c r="I42" s="1"/>
  <c r="H39"/>
  <c r="I40" s="1"/>
  <c r="H36"/>
  <c r="I37" s="1"/>
  <c r="J37" s="1"/>
  <c r="K37" s="1"/>
  <c r="H37"/>
  <c r="I38" s="1"/>
  <c r="J54"/>
  <c r="K54" s="1"/>
  <c r="J52"/>
  <c r="K52" s="1"/>
  <c r="J50"/>
  <c r="K50" s="1"/>
  <c r="J48"/>
  <c r="K48" s="1"/>
  <c r="J46"/>
  <c r="K46" s="1"/>
  <c r="J44"/>
  <c r="K44" s="1"/>
  <c r="J42"/>
  <c r="K42" s="1"/>
  <c r="C39"/>
  <c r="J39" s="1"/>
  <c r="C37"/>
  <c r="C36"/>
  <c r="J36" s="1"/>
  <c r="C40"/>
  <c r="J40" s="1"/>
  <c r="K40" s="1"/>
  <c r="C38"/>
  <c r="J38" s="1"/>
  <c r="K38" s="1"/>
  <c r="C61"/>
  <c r="C41"/>
  <c r="J41" s="1"/>
  <c r="K41" s="1"/>
  <c r="M60" l="1"/>
  <c r="K36"/>
  <c r="M61"/>
  <c r="M59"/>
  <c r="C59"/>
  <c r="C60" s="1"/>
  <c r="K39"/>
  <c r="C62"/>
  <c r="L36" l="1"/>
  <c r="H61"/>
  <c r="H59"/>
  <c r="H60"/>
  <c r="H62" l="1"/>
  <c r="L37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</calcChain>
</file>

<file path=xl/sharedStrings.xml><?xml version="1.0" encoding="utf-8"?>
<sst xmlns="http://schemas.openxmlformats.org/spreadsheetml/2006/main" count="101" uniqueCount="87">
  <si>
    <t>hr/yr</t>
  </si>
  <si>
    <t>day/yr</t>
  </si>
  <si>
    <t>Units</t>
  </si>
  <si>
    <t>$MM/yr</t>
  </si>
  <si>
    <t>Contingency</t>
  </si>
  <si>
    <t>Maintenance</t>
  </si>
  <si>
    <t>NPV data</t>
  </si>
  <si>
    <t>Company Name</t>
  </si>
  <si>
    <t>Project Name</t>
  </si>
  <si>
    <t>Project Number</t>
  </si>
  <si>
    <t>Sheet</t>
  </si>
  <si>
    <t>Address</t>
  </si>
  <si>
    <t>REV</t>
  </si>
  <si>
    <t>DATE</t>
  </si>
  <si>
    <t>BY</t>
  </si>
  <si>
    <t>APVD</t>
  </si>
  <si>
    <t>Form XXXXX-YY-ZZ</t>
  </si>
  <si>
    <t>Owner's Name</t>
  </si>
  <si>
    <t>Plant Location</t>
  </si>
  <si>
    <t>On Stream</t>
  </si>
  <si>
    <t>English</t>
  </si>
  <si>
    <t>Metric</t>
  </si>
  <si>
    <t>Eng/Metric</t>
  </si>
  <si>
    <t>Case Description</t>
  </si>
  <si>
    <t>Capital Cost Basis Year</t>
  </si>
  <si>
    <t>ISBL Capital Cost</t>
  </si>
  <si>
    <t>OSBL Capital Cost</t>
  </si>
  <si>
    <t>Engineering Costs</t>
  </si>
  <si>
    <t>Total Fixed Capital Cost</t>
  </si>
  <si>
    <t>Working Capital</t>
  </si>
  <si>
    <t>$MM</t>
  </si>
  <si>
    <t>ECONOMIC ANALYSIS</t>
  </si>
  <si>
    <t>CAPITAL COSTS</t>
  </si>
  <si>
    <t>REVENUES AND PRODUCTION COSTS</t>
  </si>
  <si>
    <t>Main product revenue</t>
  </si>
  <si>
    <t>Byproduct revenue</t>
  </si>
  <si>
    <t>Raw materials cost</t>
  </si>
  <si>
    <t>Utilities cost</t>
  </si>
  <si>
    <t>Consumables cost</t>
  </si>
  <si>
    <t>VCOP</t>
  </si>
  <si>
    <t>Salary and overheads</t>
  </si>
  <si>
    <t>FCOP</t>
  </si>
  <si>
    <t>CONSTRUCTION SCHEDULE</t>
  </si>
  <si>
    <t>Year</t>
  </si>
  <si>
    <t>% FC</t>
  </si>
  <si>
    <t>% WC</t>
  </si>
  <si>
    <t>% FCOP</t>
  </si>
  <si>
    <t>% VCOP</t>
  </si>
  <si>
    <t>ECONOMIC ASSUMPTIONS</t>
  </si>
  <si>
    <t>Cost of debt</t>
  </si>
  <si>
    <t>Cost of equity</t>
  </si>
  <si>
    <t>Cost of capital</t>
  </si>
  <si>
    <t>Debt ratio</t>
  </si>
  <si>
    <t>Tax rate</t>
  </si>
  <si>
    <t>Depreciation method</t>
  </si>
  <si>
    <t>Depreciation period</t>
  </si>
  <si>
    <t>years</t>
  </si>
  <si>
    <t>CASH FLOW ANALYSIS</t>
  </si>
  <si>
    <t>Project year</t>
  </si>
  <si>
    <t>Cap Ex</t>
  </si>
  <si>
    <t>Revenue</t>
  </si>
  <si>
    <t>CCOP</t>
  </si>
  <si>
    <t>Gr. Profit</t>
  </si>
  <si>
    <t>Deprcn</t>
  </si>
  <si>
    <t>Tax Paid</t>
  </si>
  <si>
    <t>Cash Flow</t>
  </si>
  <si>
    <t>All figures in $MM unless indicated</t>
  </si>
  <si>
    <t>Average cash flow</t>
  </si>
  <si>
    <t>Simple pay-back period</t>
  </si>
  <si>
    <t>yrs</t>
  </si>
  <si>
    <t>10 years</t>
  </si>
  <si>
    <t>15 years</t>
  </si>
  <si>
    <t>NPV</t>
  </si>
  <si>
    <t>20 years</t>
  </si>
  <si>
    <t>Return on investment (10 yrs)</t>
  </si>
  <si>
    <t>Return on investment (15 yrs)</t>
  </si>
  <si>
    <t>IRR</t>
  </si>
  <si>
    <t>NPV to yr</t>
  </si>
  <si>
    <t>Interest</t>
  </si>
  <si>
    <t>7+</t>
  </si>
  <si>
    <t>Royalties</t>
  </si>
  <si>
    <t>PV of CF</t>
  </si>
  <si>
    <t>Taxbl Inc</t>
  </si>
  <si>
    <t>NOTES</t>
  </si>
  <si>
    <t>1.</t>
  </si>
  <si>
    <t>2.</t>
  </si>
  <si>
    <t>3.</t>
  </si>
</sst>
</file>

<file path=xl/styles.xml><?xml version="1.0" encoding="utf-8"?>
<styleSheet xmlns="http://schemas.openxmlformats.org/spreadsheetml/2006/main">
  <numFmts count="5">
    <numFmt numFmtId="172" formatCode="0.00_)"/>
    <numFmt numFmtId="176" formatCode="0.0%"/>
    <numFmt numFmtId="177" formatCode="0.0"/>
    <numFmt numFmtId="178" formatCode="0.000"/>
    <numFmt numFmtId="188" formatCode="0.0_)"/>
  </numFmts>
  <fonts count="11">
    <font>
      <sz val="10"/>
      <name val="Arial"/>
    </font>
    <font>
      <sz val="10"/>
      <name val="Arial"/>
      <family val="2"/>
    </font>
    <font>
      <sz val="10"/>
      <name val="Arial MT"/>
    </font>
    <font>
      <b/>
      <sz val="12"/>
      <name val="Arial"/>
      <family val="2"/>
    </font>
    <font>
      <sz val="8"/>
      <name val="Arial"/>
    </font>
    <font>
      <b/>
      <sz val="14"/>
      <name val="Arial"/>
      <family val="2"/>
    </font>
    <font>
      <sz val="8"/>
      <name val="Arial"/>
      <family val="2"/>
    </font>
    <font>
      <sz val="8"/>
      <name val="Tahoma"/>
      <family val="2"/>
    </font>
    <font>
      <sz val="10"/>
      <name val="Arial"/>
    </font>
    <font>
      <u/>
      <sz val="10"/>
      <name val="Arial MT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" fontId="2" fillId="0" borderId="0" xfId="0" applyNumberFormat="1" applyFont="1" applyFill="1"/>
    <xf numFmtId="177" fontId="2" fillId="0" borderId="0" xfId="0" applyNumberFormat="1" applyFont="1" applyFill="1"/>
    <xf numFmtId="172" fontId="2" fillId="0" borderId="0" xfId="0" applyNumberFormat="1" applyFont="1"/>
    <xf numFmtId="0" fontId="1" fillId="2" borderId="0" xfId="0" applyFont="1" applyFill="1" applyBorder="1" applyProtection="1"/>
    <xf numFmtId="0" fontId="0" fillId="2" borderId="1" xfId="0" applyFill="1" applyBorder="1" applyAlignment="1">
      <alignment vertical="top"/>
    </xf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2" borderId="0" xfId="0" applyFill="1" applyBorder="1" applyAlignment="1">
      <alignment horizontal="right" vertical="top"/>
    </xf>
    <xf numFmtId="0" fontId="0" fillId="2" borderId="5" xfId="0" applyFill="1" applyBorder="1" applyAlignment="1">
      <alignment vertical="top"/>
    </xf>
    <xf numFmtId="37" fontId="1" fillId="2" borderId="0" xfId="0" applyNumberFormat="1" applyFont="1" applyFill="1" applyBorder="1" applyProtection="1"/>
    <xf numFmtId="0" fontId="0" fillId="2" borderId="3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2" fontId="1" fillId="2" borderId="0" xfId="0" applyNumberFormat="1" applyFont="1" applyFill="1" applyBorder="1" applyProtection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0" fillId="2" borderId="2" xfId="0" applyFill="1" applyBorder="1" applyAlignment="1">
      <alignment vertical="top"/>
    </xf>
    <xf numFmtId="0" fontId="4" fillId="2" borderId="4" xfId="0" applyFont="1" applyFill="1" applyBorder="1" applyAlignment="1">
      <alignment vertical="top"/>
    </xf>
    <xf numFmtId="0" fontId="3" fillId="2" borderId="0" xfId="0" applyFont="1" applyFill="1" applyBorder="1" applyAlignment="1"/>
    <xf numFmtId="0" fontId="0" fillId="2" borderId="7" xfId="0" applyFill="1" applyBorder="1" applyAlignment="1">
      <alignment vertical="top"/>
    </xf>
    <xf numFmtId="0" fontId="0" fillId="2" borderId="6" xfId="0" applyFill="1" applyBorder="1" applyAlignment="1">
      <alignment horizontal="center" vertical="top"/>
    </xf>
    <xf numFmtId="0" fontId="0" fillId="2" borderId="8" xfId="0" applyFill="1" applyBorder="1"/>
    <xf numFmtId="0" fontId="0" fillId="2" borderId="0" xfId="0" applyFill="1"/>
    <xf numFmtId="0" fontId="4" fillId="2" borderId="0" xfId="0" applyFont="1" applyFill="1" applyBorder="1" applyAlignment="1">
      <alignment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9" xfId="0" applyFill="1" applyBorder="1" applyAlignment="1">
      <alignment vertical="top"/>
    </xf>
    <xf numFmtId="0" fontId="0" fillId="2" borderId="10" xfId="0" applyFill="1" applyBorder="1" applyAlignment="1">
      <alignment vertical="top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2" fillId="2" borderId="5" xfId="0" applyFont="1" applyFill="1" applyBorder="1"/>
    <xf numFmtId="0" fontId="1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left" indent="1"/>
    </xf>
    <xf numFmtId="178" fontId="1" fillId="2" borderId="0" xfId="0" applyNumberFormat="1" applyFont="1" applyFill="1" applyBorder="1" applyProtection="1"/>
    <xf numFmtId="0" fontId="0" fillId="2" borderId="0" xfId="0" applyFill="1" applyAlignment="1">
      <alignment horizontal="left" indent="1"/>
    </xf>
    <xf numFmtId="0" fontId="2" fillId="2" borderId="2" xfId="0" applyFont="1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0" xfId="0" applyFill="1" applyBorder="1"/>
    <xf numFmtId="0" fontId="2" fillId="2" borderId="0" xfId="0" applyFont="1" applyFill="1" applyBorder="1" applyProtection="1"/>
    <xf numFmtId="0" fontId="1" fillId="2" borderId="4" xfId="0" applyFont="1" applyFill="1" applyBorder="1" applyAlignment="1" applyProtection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77" fontId="2" fillId="2" borderId="0" xfId="0" applyNumberFormat="1" applyFont="1" applyFill="1" applyBorder="1" applyAlignment="1">
      <alignment horizontal="right"/>
    </xf>
    <xf numFmtId="177" fontId="1" fillId="2" borderId="0" xfId="0" applyNumberFormat="1" applyFont="1" applyFill="1" applyBorder="1" applyAlignment="1" applyProtection="1">
      <alignment horizontal="right"/>
    </xf>
    <xf numFmtId="177" fontId="1" fillId="2" borderId="0" xfId="0" applyNumberFormat="1" applyFont="1" applyFill="1" applyBorder="1" applyProtection="1"/>
    <xf numFmtId="3" fontId="1" fillId="2" borderId="0" xfId="0" applyNumberFormat="1" applyFont="1" applyFill="1" applyBorder="1" applyProtection="1"/>
    <xf numFmtId="188" fontId="1" fillId="2" borderId="0" xfId="0" applyNumberFormat="1" applyFont="1" applyFill="1" applyBorder="1" applyProtection="1"/>
    <xf numFmtId="0" fontId="1" fillId="3" borderId="10" xfId="0" applyFont="1" applyFill="1" applyBorder="1" applyProtection="1"/>
    <xf numFmtId="0" fontId="1" fillId="3" borderId="11" xfId="0" applyFont="1" applyFill="1" applyBorder="1" applyProtection="1"/>
    <xf numFmtId="0" fontId="1" fillId="3" borderId="12" xfId="0" applyFont="1" applyFill="1" applyBorder="1" applyProtection="1"/>
    <xf numFmtId="3" fontId="2" fillId="2" borderId="0" xfId="0" applyNumberFormat="1" applyFont="1" applyFill="1" applyBorder="1"/>
    <xf numFmtId="0" fontId="8" fillId="2" borderId="0" xfId="0" applyFont="1" applyFill="1" applyBorder="1"/>
    <xf numFmtId="172" fontId="1" fillId="2" borderId="0" xfId="0" applyNumberFormat="1" applyFont="1" applyFill="1" applyBorder="1" applyProtection="1"/>
    <xf numFmtId="10" fontId="1" fillId="2" borderId="0" xfId="0" applyNumberFormat="1" applyFont="1" applyFill="1" applyBorder="1" applyAlignment="1" applyProtection="1">
      <alignment horizontal="center"/>
    </xf>
    <xf numFmtId="188" fontId="0" fillId="2" borderId="0" xfId="0" applyNumberFormat="1" applyFill="1" applyBorder="1"/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 applyProtection="1">
      <alignment horizontal="center"/>
    </xf>
    <xf numFmtId="177" fontId="2" fillId="2" borderId="0" xfId="0" applyNumberFormat="1" applyFont="1" applyFill="1" applyBorder="1"/>
    <xf numFmtId="177" fontId="2" fillId="2" borderId="11" xfId="0" applyNumberFormat="1" applyFont="1" applyFill="1" applyBorder="1"/>
    <xf numFmtId="177" fontId="0" fillId="2" borderId="0" xfId="0" applyNumberFormat="1" applyFill="1"/>
    <xf numFmtId="10" fontId="0" fillId="2" borderId="0" xfId="0" applyNumberFormat="1" applyFill="1" applyBorder="1"/>
    <xf numFmtId="10" fontId="1" fillId="2" borderId="0" xfId="0" applyNumberFormat="1" applyFont="1" applyFill="1" applyBorder="1" applyProtection="1"/>
    <xf numFmtId="176" fontId="8" fillId="2" borderId="0" xfId="0" applyNumberFormat="1" applyFont="1" applyFill="1" applyBorder="1"/>
    <xf numFmtId="0" fontId="1" fillId="2" borderId="0" xfId="0" applyFont="1" applyFill="1" applyProtection="1"/>
    <xf numFmtId="0" fontId="2" fillId="2" borderId="0" xfId="0" applyFont="1" applyFill="1"/>
    <xf numFmtId="0" fontId="1" fillId="2" borderId="0" xfId="0" quotePrefix="1" applyFont="1" applyFill="1" applyProtection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top" wrapText="1"/>
    </xf>
    <xf numFmtId="1" fontId="2" fillId="2" borderId="0" xfId="0" applyNumberFormat="1" applyFont="1" applyFill="1"/>
    <xf numFmtId="39" fontId="1" fillId="2" borderId="0" xfId="0" applyNumberFormat="1" applyFont="1" applyFill="1" applyBorder="1" applyProtection="1"/>
    <xf numFmtId="2" fontId="2" fillId="2" borderId="0" xfId="0" applyNumberFormat="1" applyFont="1" applyFill="1" applyBorder="1"/>
    <xf numFmtId="0" fontId="2" fillId="2" borderId="0" xfId="0" applyFont="1" applyFill="1" applyAlignment="1">
      <alignment horizontal="center"/>
    </xf>
    <xf numFmtId="177" fontId="2" fillId="2" borderId="0" xfId="0" applyNumberFormat="1" applyFont="1" applyFill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1" xfId="0" applyFont="1" applyFill="1" applyBorder="1" applyProtection="1"/>
    <xf numFmtId="0" fontId="1" fillId="2" borderId="7" xfId="0" applyFont="1" applyFill="1" applyBorder="1" applyProtection="1"/>
    <xf numFmtId="0" fontId="1" fillId="2" borderId="6" xfId="0" applyFont="1" applyFill="1" applyBorder="1" applyProtection="1"/>
    <xf numFmtId="0" fontId="1" fillId="2" borderId="8" xfId="0" applyFont="1" applyFill="1" applyBorder="1" applyProtection="1"/>
    <xf numFmtId="0" fontId="1" fillId="2" borderId="0" xfId="0" applyFont="1" applyFill="1" applyBorder="1" applyProtection="1"/>
    <xf numFmtId="0" fontId="0" fillId="2" borderId="0" xfId="0" applyFill="1" applyBorder="1"/>
    <xf numFmtId="0" fontId="0" fillId="2" borderId="5" xfId="0" applyFill="1" applyBorder="1"/>
    <xf numFmtId="0" fontId="1" fillId="2" borderId="4" xfId="0" applyFont="1" applyFill="1" applyBorder="1" applyProtection="1"/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1" fillId="3" borderId="10" xfId="0" applyFont="1" applyFill="1" applyBorder="1" applyProtection="1"/>
    <xf numFmtId="0" fontId="1" fillId="3" borderId="11" xfId="0" applyFont="1" applyFill="1" applyBorder="1" applyProtection="1"/>
    <xf numFmtId="0" fontId="1" fillId="3" borderId="12" xfId="0" applyFont="1" applyFill="1" applyBorder="1" applyProtection="1"/>
    <xf numFmtId="0" fontId="0" fillId="2" borderId="3" xfId="0" applyFill="1" applyBorder="1" applyAlignment="1">
      <alignment vertical="top"/>
    </xf>
    <xf numFmtId="0" fontId="0" fillId="2" borderId="3" xfId="0" applyFill="1" applyBorder="1" applyAlignment="1">
      <alignment horizontal="left" vertical="top"/>
    </xf>
    <xf numFmtId="0" fontId="1" fillId="2" borderId="5" xfId="0" applyFont="1" applyFill="1" applyBorder="1" applyProtection="1"/>
    <xf numFmtId="0" fontId="1" fillId="3" borderId="10" xfId="0" applyFont="1" applyFill="1" applyBorder="1" applyAlignment="1" applyProtection="1"/>
    <xf numFmtId="0" fontId="1" fillId="3" borderId="11" xfId="0" applyFont="1" applyFill="1" applyBorder="1" applyAlignment="1" applyProtection="1"/>
    <xf numFmtId="0" fontId="1" fillId="3" borderId="12" xfId="0" applyFont="1" applyFill="1" applyBorder="1" applyAlignment="1" applyProtection="1"/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5"/>
  <sheetViews>
    <sheetView tabSelected="1" view="pageBreakPreview" topLeftCell="A67" zoomScale="80" zoomScaleNormal="75" workbookViewId="0">
      <selection activeCell="Q18" sqref="Q17:Q18"/>
    </sheetView>
  </sheetViews>
  <sheetFormatPr baseColWidth="10" defaultColWidth="9.140625" defaultRowHeight="12.75"/>
  <cols>
    <col min="1" max="1" width="2.28515625" customWidth="1"/>
    <col min="2" max="2" width="29.42578125" customWidth="1"/>
    <col min="3" max="4" width="10.7109375" customWidth="1"/>
    <col min="5" max="5" width="12.5703125" customWidth="1"/>
    <col min="6" max="13" width="10.7109375" customWidth="1"/>
    <col min="14" max="14" width="2.42578125" customWidth="1"/>
  </cols>
  <sheetData>
    <row r="1" spans="1:16" ht="12.75" customHeight="1">
      <c r="A1" s="22" t="s">
        <v>7</v>
      </c>
      <c r="B1" s="23"/>
      <c r="C1" s="23"/>
      <c r="D1" s="23"/>
      <c r="E1" s="23"/>
      <c r="F1" s="24" t="s">
        <v>8</v>
      </c>
      <c r="G1" s="19"/>
      <c r="H1" s="19"/>
      <c r="I1" s="19"/>
      <c r="J1" s="19"/>
      <c r="K1" s="19"/>
      <c r="L1" s="19"/>
      <c r="M1" s="19"/>
      <c r="N1" s="9"/>
    </row>
    <row r="2" spans="1:16" ht="12.75" customHeight="1">
      <c r="A2" s="25" t="s">
        <v>11</v>
      </c>
      <c r="B2" s="26"/>
      <c r="C2" s="26"/>
      <c r="D2" s="26"/>
      <c r="E2" s="26"/>
      <c r="F2" s="27" t="s">
        <v>9</v>
      </c>
      <c r="G2" s="20"/>
      <c r="H2" s="20"/>
      <c r="I2" s="20"/>
      <c r="J2" s="20"/>
      <c r="K2" s="20"/>
      <c r="L2" s="20" t="s">
        <v>10</v>
      </c>
      <c r="M2" s="28">
        <v>1</v>
      </c>
      <c r="N2" s="29"/>
    </row>
    <row r="3" spans="1:16">
      <c r="A3" s="30"/>
      <c r="B3" s="31"/>
      <c r="C3" s="31"/>
      <c r="D3" s="31"/>
      <c r="E3" s="31"/>
      <c r="F3" s="32" t="s">
        <v>12</v>
      </c>
      <c r="G3" s="32" t="s">
        <v>13</v>
      </c>
      <c r="H3" s="32" t="s">
        <v>14</v>
      </c>
      <c r="I3" s="33" t="s">
        <v>15</v>
      </c>
      <c r="J3" s="32" t="s">
        <v>12</v>
      </c>
      <c r="K3" s="32" t="s">
        <v>13</v>
      </c>
      <c r="L3" s="32" t="s">
        <v>14</v>
      </c>
      <c r="M3" s="32" t="s">
        <v>15</v>
      </c>
      <c r="N3" s="32"/>
    </row>
    <row r="4" spans="1:16" ht="12.75" customHeight="1">
      <c r="A4" s="34" t="s">
        <v>31</v>
      </c>
      <c r="B4" s="35"/>
      <c r="C4" s="35"/>
      <c r="D4" s="35"/>
      <c r="E4" s="35"/>
      <c r="F4" s="36"/>
      <c r="G4" s="32"/>
      <c r="H4" s="36"/>
      <c r="I4" s="37"/>
      <c r="J4" s="36"/>
      <c r="K4" s="36"/>
      <c r="L4" s="36"/>
      <c r="M4" s="32"/>
      <c r="N4" s="32"/>
    </row>
    <row r="5" spans="1:16" ht="12.75" customHeight="1">
      <c r="A5" s="38"/>
      <c r="B5" s="35"/>
      <c r="C5" s="35"/>
      <c r="D5" s="35"/>
      <c r="E5" s="35"/>
      <c r="F5" s="36"/>
      <c r="G5" s="32"/>
      <c r="H5" s="36"/>
      <c r="I5" s="37"/>
      <c r="J5" s="36"/>
      <c r="K5" s="36"/>
      <c r="L5" s="36"/>
      <c r="M5" s="32"/>
      <c r="N5" s="32"/>
    </row>
    <row r="6" spans="1:16" ht="12.75" customHeight="1">
      <c r="A6" s="38"/>
      <c r="B6" s="35"/>
      <c r="C6" s="35"/>
      <c r="D6" s="35"/>
      <c r="E6" s="35"/>
      <c r="F6" s="36"/>
      <c r="G6" s="32"/>
      <c r="H6" s="36"/>
      <c r="I6" s="37"/>
      <c r="J6" s="36"/>
      <c r="K6" s="36"/>
      <c r="L6" s="36"/>
      <c r="M6" s="32"/>
      <c r="N6" s="32"/>
    </row>
    <row r="7" spans="1:16">
      <c r="A7" s="39" t="s">
        <v>16</v>
      </c>
      <c r="B7" s="40"/>
      <c r="C7" s="40"/>
      <c r="D7" s="40"/>
      <c r="E7" s="40"/>
      <c r="F7" s="36"/>
      <c r="G7" s="32"/>
      <c r="H7" s="36"/>
      <c r="I7" s="37"/>
      <c r="J7" s="36"/>
      <c r="K7" s="36"/>
      <c r="L7" s="36"/>
      <c r="M7" s="32"/>
      <c r="N7" s="32"/>
      <c r="O7" s="1"/>
      <c r="P7" s="1"/>
    </row>
    <row r="8" spans="1:16">
      <c r="A8" s="10"/>
      <c r="B8" s="11" t="s">
        <v>17</v>
      </c>
      <c r="C8" s="92"/>
      <c r="D8" s="92"/>
      <c r="E8" s="92"/>
      <c r="F8" s="92"/>
      <c r="G8" s="92"/>
      <c r="H8" s="92"/>
      <c r="I8" s="114" t="s">
        <v>24</v>
      </c>
      <c r="J8" s="114"/>
      <c r="K8" s="115">
        <v>2006</v>
      </c>
      <c r="L8" s="115"/>
      <c r="M8" s="115"/>
      <c r="N8" s="9"/>
      <c r="O8" s="15"/>
      <c r="P8" s="1"/>
    </row>
    <row r="9" spans="1:16">
      <c r="A9" s="12"/>
      <c r="B9" s="8" t="s">
        <v>18</v>
      </c>
      <c r="C9" s="97"/>
      <c r="D9" s="97"/>
      <c r="E9" s="97"/>
      <c r="F9" s="97"/>
      <c r="G9" s="97"/>
      <c r="H9" s="97"/>
      <c r="I9" s="14" t="s">
        <v>2</v>
      </c>
      <c r="J9" s="14"/>
      <c r="K9" s="14" t="s">
        <v>20</v>
      </c>
      <c r="L9" s="16" t="s">
        <v>21</v>
      </c>
      <c r="M9" s="14"/>
      <c r="N9" s="17"/>
      <c r="O9" s="15"/>
      <c r="P9" s="1"/>
    </row>
    <row r="10" spans="1:16">
      <c r="A10" s="12"/>
      <c r="B10" s="8" t="s">
        <v>23</v>
      </c>
      <c r="C10" s="97"/>
      <c r="D10" s="97"/>
      <c r="E10" s="97"/>
      <c r="F10" s="97"/>
      <c r="G10" s="97"/>
      <c r="H10" s="97"/>
      <c r="I10" s="8" t="s">
        <v>19</v>
      </c>
      <c r="J10" s="18">
        <v>8000</v>
      </c>
      <c r="K10" s="8" t="s">
        <v>0</v>
      </c>
      <c r="L10" s="21">
        <f>J10/24</f>
        <v>333.33333333333331</v>
      </c>
      <c r="M10" s="8" t="s">
        <v>1</v>
      </c>
      <c r="N10" s="13"/>
      <c r="O10" s="1"/>
      <c r="P10" s="1"/>
    </row>
    <row r="11" spans="1:16">
      <c r="A11" s="117" t="s">
        <v>33</v>
      </c>
      <c r="B11" s="118"/>
      <c r="C11" s="118"/>
      <c r="D11" s="119"/>
      <c r="E11" s="117" t="s">
        <v>32</v>
      </c>
      <c r="F11" s="118"/>
      <c r="G11" s="118"/>
      <c r="H11" s="119"/>
      <c r="I11" s="117" t="s">
        <v>42</v>
      </c>
      <c r="J11" s="118"/>
      <c r="K11" s="118"/>
      <c r="L11" s="118"/>
      <c r="M11" s="118"/>
      <c r="N11" s="119"/>
      <c r="O11" s="1"/>
      <c r="P11" s="1"/>
    </row>
    <row r="12" spans="1:16">
      <c r="A12" s="91"/>
      <c r="B12" s="92"/>
      <c r="C12" s="92"/>
      <c r="D12" s="93"/>
      <c r="E12" s="8"/>
      <c r="F12" s="41"/>
      <c r="G12" s="8"/>
      <c r="H12" s="30"/>
      <c r="I12" s="47"/>
      <c r="J12" s="48"/>
      <c r="K12" s="11"/>
      <c r="L12" s="11"/>
      <c r="M12" s="11"/>
      <c r="N12" s="93"/>
      <c r="O12" s="1"/>
      <c r="P12" s="1"/>
    </row>
    <row r="13" spans="1:16">
      <c r="A13" s="12"/>
      <c r="B13" s="41"/>
      <c r="C13" s="73" t="s">
        <v>3</v>
      </c>
      <c r="D13" s="99"/>
      <c r="E13" s="8"/>
      <c r="F13" s="41"/>
      <c r="G13" s="74" t="s">
        <v>30</v>
      </c>
      <c r="H13" s="30"/>
      <c r="I13" s="49" t="s">
        <v>43</v>
      </c>
      <c r="J13" s="50" t="s">
        <v>44</v>
      </c>
      <c r="K13" s="51" t="s">
        <v>45</v>
      </c>
      <c r="L13" s="51" t="s">
        <v>46</v>
      </c>
      <c r="M13" s="51" t="s">
        <v>47</v>
      </c>
      <c r="N13" s="116"/>
      <c r="O13" s="1"/>
      <c r="P13" s="1"/>
    </row>
    <row r="14" spans="1:16">
      <c r="A14" s="12"/>
      <c r="B14" s="41" t="s">
        <v>34</v>
      </c>
      <c r="C14" s="75">
        <v>0</v>
      </c>
      <c r="D14" s="99"/>
      <c r="E14" s="44" t="s">
        <v>25</v>
      </c>
      <c r="F14" s="41"/>
      <c r="G14" s="62">
        <v>0</v>
      </c>
      <c r="H14" s="30"/>
      <c r="I14" s="49">
        <v>1</v>
      </c>
      <c r="J14" s="78"/>
      <c r="K14" s="79"/>
      <c r="L14" s="79"/>
      <c r="M14" s="78"/>
      <c r="N14" s="116"/>
      <c r="O14" s="1"/>
      <c r="P14" s="1"/>
    </row>
    <row r="15" spans="1:16">
      <c r="A15" s="12"/>
      <c r="B15" s="41" t="s">
        <v>35</v>
      </c>
      <c r="C15" s="75"/>
      <c r="D15" s="99"/>
      <c r="E15" s="44" t="s">
        <v>26</v>
      </c>
      <c r="F15" s="41"/>
      <c r="G15" s="62">
        <v>0</v>
      </c>
      <c r="H15" s="30"/>
      <c r="I15" s="49">
        <v>2</v>
      </c>
      <c r="J15" s="78"/>
      <c r="K15" s="79"/>
      <c r="L15" s="79"/>
      <c r="M15" s="78"/>
      <c r="N15" s="116"/>
      <c r="O15" s="1"/>
      <c r="P15" s="1"/>
    </row>
    <row r="16" spans="1:16">
      <c r="A16" s="12"/>
      <c r="B16" s="41" t="s">
        <v>36</v>
      </c>
      <c r="C16" s="75"/>
      <c r="D16" s="99"/>
      <c r="E16" s="44" t="s">
        <v>27</v>
      </c>
      <c r="F16" s="41"/>
      <c r="G16" s="62">
        <v>0</v>
      </c>
      <c r="H16" s="30"/>
      <c r="I16" s="49">
        <v>3</v>
      </c>
      <c r="J16" s="78"/>
      <c r="K16" s="79"/>
      <c r="L16" s="79"/>
      <c r="M16" s="78"/>
      <c r="N16" s="116"/>
      <c r="O16" s="1"/>
      <c r="P16" s="1"/>
    </row>
    <row r="17" spans="1:16">
      <c r="A17" s="12"/>
      <c r="B17" s="41" t="s">
        <v>37</v>
      </c>
      <c r="C17" s="75"/>
      <c r="D17" s="99"/>
      <c r="E17" s="44" t="s">
        <v>4</v>
      </c>
      <c r="F17" s="41"/>
      <c r="G17" s="62">
        <v>0</v>
      </c>
      <c r="H17" s="30"/>
      <c r="I17" s="49">
        <v>4</v>
      </c>
      <c r="J17" s="78"/>
      <c r="K17" s="79"/>
      <c r="L17" s="79"/>
      <c r="M17" s="78"/>
      <c r="N17" s="116"/>
      <c r="O17" s="1"/>
      <c r="P17" s="1"/>
    </row>
    <row r="18" spans="1:16">
      <c r="A18" s="12"/>
      <c r="B18" s="41" t="s">
        <v>38</v>
      </c>
      <c r="C18" s="75"/>
      <c r="D18" s="99"/>
      <c r="E18" s="44" t="s">
        <v>28</v>
      </c>
      <c r="F18" s="41"/>
      <c r="G18" s="62">
        <f>SUM(G14:G17)</f>
        <v>0</v>
      </c>
      <c r="H18" s="30"/>
      <c r="I18" s="49">
        <v>5</v>
      </c>
      <c r="J18" s="78"/>
      <c r="K18" s="79"/>
      <c r="L18" s="79"/>
      <c r="M18" s="78"/>
      <c r="N18" s="116"/>
      <c r="O18" s="1"/>
      <c r="P18" s="1"/>
    </row>
    <row r="19" spans="1:16">
      <c r="A19" s="12"/>
      <c r="B19" s="41" t="s">
        <v>39</v>
      </c>
      <c r="C19" s="76">
        <f>C16+C17+C18-C15</f>
        <v>0</v>
      </c>
      <c r="D19" s="99"/>
      <c r="E19" s="46"/>
      <c r="F19" s="30"/>
      <c r="G19" s="77"/>
      <c r="H19" s="30"/>
      <c r="I19" s="49">
        <v>6</v>
      </c>
      <c r="J19" s="78"/>
      <c r="K19" s="79"/>
      <c r="L19" s="79"/>
      <c r="M19" s="78"/>
      <c r="N19" s="116"/>
      <c r="O19" s="1"/>
      <c r="P19" s="1"/>
    </row>
    <row r="20" spans="1:16">
      <c r="A20" s="12"/>
      <c r="B20" s="41" t="s">
        <v>40</v>
      </c>
      <c r="C20" s="75"/>
      <c r="D20" s="99"/>
      <c r="E20" s="44" t="s">
        <v>29</v>
      </c>
      <c r="F20" s="41"/>
      <c r="G20" s="62">
        <v>0</v>
      </c>
      <c r="H20" s="8"/>
      <c r="I20" s="52" t="s">
        <v>79</v>
      </c>
      <c r="J20" s="79"/>
      <c r="K20" s="79"/>
      <c r="L20" s="79"/>
      <c r="M20" s="79"/>
      <c r="N20" s="116"/>
      <c r="O20" s="1"/>
      <c r="P20" s="1"/>
    </row>
    <row r="21" spans="1:16">
      <c r="A21" s="12"/>
      <c r="B21" s="41" t="s">
        <v>5</v>
      </c>
      <c r="C21" s="75"/>
      <c r="D21" s="99"/>
      <c r="E21" s="44"/>
      <c r="F21" s="41"/>
      <c r="G21" s="45"/>
      <c r="H21" s="8"/>
      <c r="I21" s="100"/>
      <c r="J21" s="97"/>
      <c r="K21" s="97"/>
      <c r="L21" s="97"/>
      <c r="M21" s="97"/>
      <c r="N21" s="116"/>
      <c r="O21" s="1"/>
      <c r="P21" s="1"/>
    </row>
    <row r="22" spans="1:16">
      <c r="A22" s="12"/>
      <c r="B22" s="41" t="s">
        <v>78</v>
      </c>
      <c r="C22" s="75"/>
      <c r="D22" s="99"/>
      <c r="E22" s="41"/>
      <c r="F22" s="41"/>
      <c r="G22" s="8"/>
      <c r="H22" s="8"/>
      <c r="I22" s="100"/>
      <c r="J22" s="97"/>
      <c r="K22" s="97"/>
      <c r="L22" s="97"/>
      <c r="M22" s="97"/>
      <c r="N22" s="116"/>
      <c r="O22" s="1"/>
      <c r="P22" s="1"/>
    </row>
    <row r="23" spans="1:16">
      <c r="A23" s="12"/>
      <c r="B23" s="41" t="s">
        <v>80</v>
      </c>
      <c r="C23" s="75"/>
      <c r="D23" s="99"/>
      <c r="E23" s="41"/>
      <c r="F23" s="41"/>
      <c r="G23" s="8"/>
      <c r="H23" s="8"/>
      <c r="I23" s="100"/>
      <c r="J23" s="97"/>
      <c r="K23" s="97"/>
      <c r="L23" s="97"/>
      <c r="M23" s="97"/>
      <c r="N23" s="116"/>
      <c r="O23" s="1"/>
      <c r="P23" s="1"/>
    </row>
    <row r="24" spans="1:16">
      <c r="A24" s="12"/>
      <c r="B24" s="41" t="s">
        <v>41</v>
      </c>
      <c r="C24" s="76">
        <f>SUM(C20:C23)</f>
        <v>0</v>
      </c>
      <c r="D24" s="99"/>
      <c r="E24" s="41"/>
      <c r="F24" s="41"/>
      <c r="G24" s="8"/>
      <c r="H24" s="8"/>
      <c r="I24" s="100"/>
      <c r="J24" s="97"/>
      <c r="K24" s="97"/>
      <c r="L24" s="97"/>
      <c r="M24" s="97"/>
      <c r="N24" s="116"/>
      <c r="O24" s="1"/>
      <c r="P24" s="1"/>
    </row>
    <row r="25" spans="1:16">
      <c r="A25" s="12"/>
      <c r="B25" s="41"/>
      <c r="C25" s="41"/>
      <c r="D25" s="42"/>
      <c r="E25" s="41"/>
      <c r="F25" s="41"/>
      <c r="G25" s="8"/>
      <c r="H25" s="8"/>
      <c r="I25" s="94"/>
      <c r="J25" s="95"/>
      <c r="K25" s="95"/>
      <c r="L25" s="95"/>
      <c r="M25" s="95"/>
      <c r="N25" s="96"/>
      <c r="O25" s="1"/>
      <c r="P25" s="1"/>
    </row>
    <row r="26" spans="1:16">
      <c r="A26" s="120" t="s">
        <v>48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2"/>
      <c r="O26" s="1"/>
      <c r="P26" s="1"/>
    </row>
    <row r="27" spans="1:16">
      <c r="A27" s="53"/>
      <c r="B27" s="54"/>
      <c r="C27" s="54"/>
      <c r="D27" s="104"/>
      <c r="E27" s="54"/>
      <c r="F27" s="54"/>
      <c r="G27" s="104"/>
      <c r="H27" s="104"/>
      <c r="I27" s="104"/>
      <c r="J27" s="104"/>
      <c r="K27" s="104"/>
      <c r="L27" s="104"/>
      <c r="M27" s="104"/>
      <c r="N27" s="101"/>
      <c r="O27" s="1"/>
      <c r="P27" s="1"/>
    </row>
    <row r="28" spans="1:16">
      <c r="A28" s="55"/>
      <c r="B28" s="56" t="s">
        <v>50</v>
      </c>
      <c r="C28" s="56"/>
      <c r="D28" s="105"/>
      <c r="E28" s="56" t="s">
        <v>52</v>
      </c>
      <c r="F28" s="56"/>
      <c r="G28" s="105"/>
      <c r="H28" s="105"/>
      <c r="I28" s="56" t="s">
        <v>53</v>
      </c>
      <c r="J28" s="56"/>
      <c r="K28" s="56"/>
      <c r="L28" s="105"/>
      <c r="M28" s="105"/>
      <c r="N28" s="102"/>
      <c r="O28" s="1"/>
      <c r="P28" s="1"/>
    </row>
    <row r="29" spans="1:16">
      <c r="A29" s="55"/>
      <c r="B29" s="56" t="s">
        <v>49</v>
      </c>
      <c r="C29" s="56"/>
      <c r="D29" s="105"/>
      <c r="E29" s="56"/>
      <c r="F29" s="56"/>
      <c r="G29" s="105"/>
      <c r="H29" s="105"/>
      <c r="I29" s="56" t="s">
        <v>54</v>
      </c>
      <c r="J29" s="56"/>
      <c r="K29" s="56"/>
      <c r="L29" s="56"/>
      <c r="M29" s="56"/>
      <c r="N29" s="102"/>
      <c r="O29" s="1"/>
      <c r="P29" s="1"/>
    </row>
    <row r="30" spans="1:16">
      <c r="A30" s="55"/>
      <c r="B30" s="56" t="s">
        <v>51</v>
      </c>
      <c r="C30" s="56"/>
      <c r="D30" s="105"/>
      <c r="E30" s="56"/>
      <c r="F30" s="56"/>
      <c r="G30" s="105"/>
      <c r="H30" s="105"/>
      <c r="I30" s="56" t="s">
        <v>55</v>
      </c>
      <c r="J30" s="56"/>
      <c r="K30" s="56"/>
      <c r="L30" s="56" t="s">
        <v>56</v>
      </c>
      <c r="M30" s="56"/>
      <c r="N30" s="102"/>
      <c r="O30" s="1"/>
      <c r="P30" s="1"/>
    </row>
    <row r="31" spans="1:16">
      <c r="A31" s="57"/>
      <c r="B31" s="58"/>
      <c r="C31" s="58"/>
      <c r="D31" s="106"/>
      <c r="E31" s="58"/>
      <c r="F31" s="58"/>
      <c r="G31" s="106"/>
      <c r="H31" s="106"/>
      <c r="I31" s="106"/>
      <c r="J31" s="106"/>
      <c r="K31" s="106"/>
      <c r="L31" s="106"/>
      <c r="M31" s="106"/>
      <c r="N31" s="103"/>
      <c r="O31" s="1"/>
      <c r="P31" s="1"/>
    </row>
    <row r="32" spans="1:16">
      <c r="A32" s="120" t="s">
        <v>57</v>
      </c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2"/>
      <c r="O32" s="1"/>
      <c r="P32" s="1"/>
    </row>
    <row r="33" spans="1:16">
      <c r="A33" s="107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1"/>
      <c r="O33" s="1"/>
      <c r="P33" s="1"/>
    </row>
    <row r="34" spans="1:16">
      <c r="A34" s="108"/>
      <c r="B34" s="56"/>
      <c r="C34" s="56" t="s">
        <v>66</v>
      </c>
      <c r="D34" s="56"/>
      <c r="E34" s="56"/>
      <c r="F34" s="56"/>
      <c r="G34" s="56"/>
      <c r="H34" s="56"/>
      <c r="I34" s="56"/>
      <c r="J34" s="56"/>
      <c r="K34" s="56"/>
      <c r="L34" s="56"/>
      <c r="M34" s="105"/>
      <c r="N34" s="102"/>
      <c r="O34" s="1"/>
      <c r="P34" s="1"/>
    </row>
    <row r="35" spans="1:16">
      <c r="A35" s="108"/>
      <c r="B35" s="56" t="s">
        <v>58</v>
      </c>
      <c r="C35" s="59" t="s">
        <v>59</v>
      </c>
      <c r="D35" s="59" t="s">
        <v>60</v>
      </c>
      <c r="E35" s="59" t="s">
        <v>61</v>
      </c>
      <c r="F35" s="59" t="s">
        <v>62</v>
      </c>
      <c r="G35" s="59" t="s">
        <v>63</v>
      </c>
      <c r="H35" s="59" t="s">
        <v>82</v>
      </c>
      <c r="I35" s="59" t="s">
        <v>64</v>
      </c>
      <c r="J35" s="59" t="s">
        <v>65</v>
      </c>
      <c r="K35" s="59" t="s">
        <v>81</v>
      </c>
      <c r="L35" s="59" t="s">
        <v>72</v>
      </c>
      <c r="M35" s="105"/>
      <c r="N35" s="102"/>
      <c r="O35" s="1"/>
      <c r="P35" s="1"/>
    </row>
    <row r="36" spans="1:16">
      <c r="A36" s="108"/>
      <c r="B36" s="59">
        <v>1</v>
      </c>
      <c r="C36" s="60">
        <f t="shared" ref="C36:C41" si="0">($G$18*J14)+($G$20*K14)</f>
        <v>0</v>
      </c>
      <c r="D36" s="60">
        <f t="shared" ref="D36:D41" si="1">($C$14)*M14</f>
        <v>0</v>
      </c>
      <c r="E36" s="60">
        <f t="shared" ref="E36:E41" si="2">($C$19*M14)+($C$24*L14)</f>
        <v>0</v>
      </c>
      <c r="F36" s="60">
        <f>D36-E36</f>
        <v>0</v>
      </c>
      <c r="G36" s="60">
        <v>0</v>
      </c>
      <c r="H36" s="60">
        <f>F36-G36</f>
        <v>0</v>
      </c>
      <c r="I36" s="60">
        <v>0</v>
      </c>
      <c r="J36" s="60">
        <f>F36-I36-C36</f>
        <v>0</v>
      </c>
      <c r="K36" s="60">
        <f>J36/(1+$C$30)^B36</f>
        <v>0</v>
      </c>
      <c r="L36" s="60">
        <f>K36</f>
        <v>0</v>
      </c>
      <c r="M36" s="105"/>
      <c r="N36" s="102"/>
      <c r="O36" s="1"/>
      <c r="P36" s="1"/>
    </row>
    <row r="37" spans="1:16">
      <c r="A37" s="108"/>
      <c r="B37" s="59">
        <v>2</v>
      </c>
      <c r="C37" s="60">
        <f t="shared" si="0"/>
        <v>0</v>
      </c>
      <c r="D37" s="60">
        <f t="shared" si="1"/>
        <v>0</v>
      </c>
      <c r="E37" s="60">
        <f t="shared" si="2"/>
        <v>0</v>
      </c>
      <c r="F37" s="60">
        <f t="shared" ref="F37:F42" si="3">D37-E37</f>
        <v>0</v>
      </c>
      <c r="G37" s="60">
        <v>0</v>
      </c>
      <c r="H37" s="60">
        <f t="shared" ref="H37:H42" si="4">F37-G37</f>
        <v>0</v>
      </c>
      <c r="I37" s="60">
        <f>H36*$K$28</f>
        <v>0</v>
      </c>
      <c r="J37" s="60">
        <f t="shared" ref="J37:J55" si="5">F37-I37-C37</f>
        <v>0</v>
      </c>
      <c r="K37" s="60">
        <f t="shared" ref="K37:K42" si="6">J37/(1+$C$30)^B37</f>
        <v>0</v>
      </c>
      <c r="L37" s="60">
        <f>L36+K37</f>
        <v>0</v>
      </c>
      <c r="M37" s="105"/>
      <c r="N37" s="102"/>
      <c r="O37" s="1"/>
      <c r="P37" s="1"/>
    </row>
    <row r="38" spans="1:16">
      <c r="A38" s="108"/>
      <c r="B38" s="59">
        <v>3</v>
      </c>
      <c r="C38" s="60">
        <f t="shared" si="0"/>
        <v>0</v>
      </c>
      <c r="D38" s="60">
        <f t="shared" si="1"/>
        <v>0</v>
      </c>
      <c r="E38" s="60">
        <f t="shared" si="2"/>
        <v>0</v>
      </c>
      <c r="F38" s="60">
        <f t="shared" si="3"/>
        <v>0</v>
      </c>
      <c r="G38" s="60">
        <v>0</v>
      </c>
      <c r="H38" s="60">
        <f t="shared" si="4"/>
        <v>0</v>
      </c>
      <c r="I38" s="60">
        <f t="shared" ref="I38:I55" si="7">H37*$K$28</f>
        <v>0</v>
      </c>
      <c r="J38" s="60">
        <f t="shared" si="5"/>
        <v>0</v>
      </c>
      <c r="K38" s="60">
        <f t="shared" si="6"/>
        <v>0</v>
      </c>
      <c r="L38" s="60">
        <f t="shared" ref="L38:L55" si="8">L37+K38</f>
        <v>0</v>
      </c>
      <c r="M38" s="105"/>
      <c r="N38" s="102"/>
      <c r="O38" s="1"/>
      <c r="P38" s="1"/>
    </row>
    <row r="39" spans="1:16">
      <c r="A39" s="108"/>
      <c r="B39" s="59">
        <v>4</v>
      </c>
      <c r="C39" s="60">
        <f t="shared" si="0"/>
        <v>0</v>
      </c>
      <c r="D39" s="60">
        <f t="shared" si="1"/>
        <v>0</v>
      </c>
      <c r="E39" s="60">
        <f t="shared" si="2"/>
        <v>0</v>
      </c>
      <c r="F39" s="60">
        <f t="shared" si="3"/>
        <v>0</v>
      </c>
      <c r="G39" s="60">
        <v>0</v>
      </c>
      <c r="H39" s="60">
        <f t="shared" si="4"/>
        <v>0</v>
      </c>
      <c r="I39" s="60">
        <f t="shared" si="7"/>
        <v>0</v>
      </c>
      <c r="J39" s="60">
        <f t="shared" si="5"/>
        <v>0</v>
      </c>
      <c r="K39" s="60">
        <f t="shared" si="6"/>
        <v>0</v>
      </c>
      <c r="L39" s="60">
        <f t="shared" si="8"/>
        <v>0</v>
      </c>
      <c r="M39" s="105"/>
      <c r="N39" s="102"/>
      <c r="O39" s="1"/>
      <c r="P39" s="1"/>
    </row>
    <row r="40" spans="1:16">
      <c r="A40" s="108"/>
      <c r="B40" s="59">
        <v>5</v>
      </c>
      <c r="C40" s="60">
        <f t="shared" si="0"/>
        <v>0</v>
      </c>
      <c r="D40" s="60">
        <f t="shared" si="1"/>
        <v>0</v>
      </c>
      <c r="E40" s="60">
        <f t="shared" si="2"/>
        <v>0</v>
      </c>
      <c r="F40" s="60">
        <f t="shared" si="3"/>
        <v>0</v>
      </c>
      <c r="G40" s="60">
        <v>0</v>
      </c>
      <c r="H40" s="60">
        <f t="shared" si="4"/>
        <v>0</v>
      </c>
      <c r="I40" s="60">
        <f t="shared" si="7"/>
        <v>0</v>
      </c>
      <c r="J40" s="60">
        <f t="shared" si="5"/>
        <v>0</v>
      </c>
      <c r="K40" s="60">
        <f t="shared" si="6"/>
        <v>0</v>
      </c>
      <c r="L40" s="60">
        <f t="shared" si="8"/>
        <v>0</v>
      </c>
      <c r="M40" s="105"/>
      <c r="N40" s="102"/>
      <c r="O40" s="1"/>
      <c r="P40" s="1"/>
    </row>
    <row r="41" spans="1:16">
      <c r="A41" s="108"/>
      <c r="B41" s="59">
        <v>6</v>
      </c>
      <c r="C41" s="60">
        <f t="shared" si="0"/>
        <v>0</v>
      </c>
      <c r="D41" s="60">
        <f t="shared" si="1"/>
        <v>0</v>
      </c>
      <c r="E41" s="60">
        <f t="shared" si="2"/>
        <v>0</v>
      </c>
      <c r="F41" s="60">
        <f t="shared" si="3"/>
        <v>0</v>
      </c>
      <c r="G41" s="60">
        <v>0</v>
      </c>
      <c r="H41" s="60">
        <f t="shared" si="4"/>
        <v>0</v>
      </c>
      <c r="I41" s="60">
        <f t="shared" si="7"/>
        <v>0</v>
      </c>
      <c r="J41" s="60">
        <f t="shared" si="5"/>
        <v>0</v>
      </c>
      <c r="K41" s="60">
        <f t="shared" si="6"/>
        <v>0</v>
      </c>
      <c r="L41" s="60">
        <f t="shared" si="8"/>
        <v>0</v>
      </c>
      <c r="M41" s="105"/>
      <c r="N41" s="102"/>
      <c r="O41" s="1"/>
      <c r="P41" s="1"/>
    </row>
    <row r="42" spans="1:16">
      <c r="A42" s="108"/>
      <c r="B42" s="59">
        <v>7</v>
      </c>
      <c r="C42" s="61">
        <v>0</v>
      </c>
      <c r="D42" s="60">
        <f>($C$14)*$M$20</f>
        <v>0</v>
      </c>
      <c r="E42" s="60">
        <f>($C$19*$M$20)+($C$24*$L$20)</f>
        <v>0</v>
      </c>
      <c r="F42" s="60">
        <f t="shared" si="3"/>
        <v>0</v>
      </c>
      <c r="G42" s="60">
        <v>0</v>
      </c>
      <c r="H42" s="60">
        <f t="shared" si="4"/>
        <v>0</v>
      </c>
      <c r="I42" s="60">
        <f t="shared" si="7"/>
        <v>0</v>
      </c>
      <c r="J42" s="60">
        <f t="shared" si="5"/>
        <v>0</v>
      </c>
      <c r="K42" s="60">
        <f t="shared" si="6"/>
        <v>0</v>
      </c>
      <c r="L42" s="60">
        <f t="shared" si="8"/>
        <v>0</v>
      </c>
      <c r="M42" s="105"/>
      <c r="N42" s="102"/>
      <c r="O42" s="1"/>
      <c r="P42" s="1"/>
    </row>
    <row r="43" spans="1:16">
      <c r="A43" s="108"/>
      <c r="B43" s="59">
        <v>8</v>
      </c>
      <c r="C43" s="61">
        <v>0</v>
      </c>
      <c r="D43" s="60">
        <f t="shared" ref="D43:D55" si="9">($C$14)*$M$20</f>
        <v>0</v>
      </c>
      <c r="E43" s="60">
        <f t="shared" ref="E43:E55" si="10">($C$19*$M$20)+($C$24*$L$20)</f>
        <v>0</v>
      </c>
      <c r="F43" s="60">
        <f t="shared" ref="F43:F55" si="11">D43-E43</f>
        <v>0</v>
      </c>
      <c r="G43" s="60">
        <v>0</v>
      </c>
      <c r="H43" s="60">
        <f t="shared" ref="H43:H55" si="12">F43-G43</f>
        <v>0</v>
      </c>
      <c r="I43" s="60">
        <f t="shared" si="7"/>
        <v>0</v>
      </c>
      <c r="J43" s="60">
        <f t="shared" si="5"/>
        <v>0</v>
      </c>
      <c r="K43" s="60">
        <f t="shared" ref="K43:K55" si="13">J43/(1+$C$30)^B43</f>
        <v>0</v>
      </c>
      <c r="L43" s="60">
        <f t="shared" si="8"/>
        <v>0</v>
      </c>
      <c r="M43" s="105"/>
      <c r="N43" s="102"/>
      <c r="O43" s="1"/>
      <c r="P43" s="1"/>
    </row>
    <row r="44" spans="1:16">
      <c r="A44" s="108"/>
      <c r="B44" s="59">
        <v>9</v>
      </c>
      <c r="C44" s="61">
        <v>0</v>
      </c>
      <c r="D44" s="60">
        <f t="shared" si="9"/>
        <v>0</v>
      </c>
      <c r="E44" s="60">
        <f t="shared" si="10"/>
        <v>0</v>
      </c>
      <c r="F44" s="60">
        <f t="shared" si="11"/>
        <v>0</v>
      </c>
      <c r="G44" s="60">
        <v>0</v>
      </c>
      <c r="H44" s="60">
        <f t="shared" si="12"/>
        <v>0</v>
      </c>
      <c r="I44" s="60">
        <f t="shared" si="7"/>
        <v>0</v>
      </c>
      <c r="J44" s="60">
        <f t="shared" si="5"/>
        <v>0</v>
      </c>
      <c r="K44" s="60">
        <f t="shared" si="13"/>
        <v>0</v>
      </c>
      <c r="L44" s="60">
        <f t="shared" si="8"/>
        <v>0</v>
      </c>
      <c r="M44" s="105"/>
      <c r="N44" s="102"/>
      <c r="O44" s="1"/>
      <c r="P44" s="1"/>
    </row>
    <row r="45" spans="1:16">
      <c r="A45" s="108"/>
      <c r="B45" s="59">
        <v>10</v>
      </c>
      <c r="C45" s="61">
        <v>0</v>
      </c>
      <c r="D45" s="60">
        <f t="shared" si="9"/>
        <v>0</v>
      </c>
      <c r="E45" s="60">
        <f t="shared" si="10"/>
        <v>0</v>
      </c>
      <c r="F45" s="60">
        <f t="shared" si="11"/>
        <v>0</v>
      </c>
      <c r="G45" s="60">
        <v>0</v>
      </c>
      <c r="H45" s="60">
        <f t="shared" si="12"/>
        <v>0</v>
      </c>
      <c r="I45" s="60">
        <f t="shared" si="7"/>
        <v>0</v>
      </c>
      <c r="J45" s="60">
        <f t="shared" si="5"/>
        <v>0</v>
      </c>
      <c r="K45" s="60">
        <f t="shared" si="13"/>
        <v>0</v>
      </c>
      <c r="L45" s="60">
        <f t="shared" si="8"/>
        <v>0</v>
      </c>
      <c r="M45" s="105"/>
      <c r="N45" s="102"/>
      <c r="O45" s="1"/>
      <c r="P45" s="1"/>
    </row>
    <row r="46" spans="1:16">
      <c r="A46" s="108"/>
      <c r="B46" s="59">
        <v>11</v>
      </c>
      <c r="C46" s="61">
        <v>0</v>
      </c>
      <c r="D46" s="60">
        <f t="shared" si="9"/>
        <v>0</v>
      </c>
      <c r="E46" s="60">
        <f t="shared" si="10"/>
        <v>0</v>
      </c>
      <c r="F46" s="60">
        <f t="shared" si="11"/>
        <v>0</v>
      </c>
      <c r="G46" s="60">
        <v>0</v>
      </c>
      <c r="H46" s="60">
        <f t="shared" si="12"/>
        <v>0</v>
      </c>
      <c r="I46" s="60">
        <f t="shared" si="7"/>
        <v>0</v>
      </c>
      <c r="J46" s="60">
        <f t="shared" si="5"/>
        <v>0</v>
      </c>
      <c r="K46" s="60">
        <f t="shared" si="13"/>
        <v>0</v>
      </c>
      <c r="L46" s="60">
        <f t="shared" si="8"/>
        <v>0</v>
      </c>
      <c r="M46" s="105"/>
      <c r="N46" s="102"/>
      <c r="O46" s="1"/>
      <c r="P46" s="1"/>
    </row>
    <row r="47" spans="1:16">
      <c r="A47" s="108"/>
      <c r="B47" s="59">
        <v>12</v>
      </c>
      <c r="C47" s="61">
        <v>0</v>
      </c>
      <c r="D47" s="60">
        <f t="shared" si="9"/>
        <v>0</v>
      </c>
      <c r="E47" s="60">
        <f t="shared" si="10"/>
        <v>0</v>
      </c>
      <c r="F47" s="60">
        <f t="shared" si="11"/>
        <v>0</v>
      </c>
      <c r="G47" s="60">
        <v>0</v>
      </c>
      <c r="H47" s="60">
        <f t="shared" si="12"/>
        <v>0</v>
      </c>
      <c r="I47" s="60">
        <f t="shared" si="7"/>
        <v>0</v>
      </c>
      <c r="J47" s="60">
        <f t="shared" si="5"/>
        <v>0</v>
      </c>
      <c r="K47" s="60">
        <f t="shared" si="13"/>
        <v>0</v>
      </c>
      <c r="L47" s="60">
        <f t="shared" si="8"/>
        <v>0</v>
      </c>
      <c r="M47" s="105"/>
      <c r="N47" s="102"/>
      <c r="O47" s="1"/>
      <c r="P47" s="1"/>
    </row>
    <row r="48" spans="1:16">
      <c r="A48" s="108"/>
      <c r="B48" s="59">
        <v>13</v>
      </c>
      <c r="C48" s="61">
        <v>0</v>
      </c>
      <c r="D48" s="60">
        <f t="shared" si="9"/>
        <v>0</v>
      </c>
      <c r="E48" s="60">
        <f t="shared" si="10"/>
        <v>0</v>
      </c>
      <c r="F48" s="60">
        <f t="shared" si="11"/>
        <v>0</v>
      </c>
      <c r="G48" s="60">
        <v>0</v>
      </c>
      <c r="H48" s="60">
        <f t="shared" si="12"/>
        <v>0</v>
      </c>
      <c r="I48" s="60">
        <f t="shared" si="7"/>
        <v>0</v>
      </c>
      <c r="J48" s="60">
        <f t="shared" si="5"/>
        <v>0</v>
      </c>
      <c r="K48" s="60">
        <f t="shared" si="13"/>
        <v>0</v>
      </c>
      <c r="L48" s="60">
        <f t="shared" si="8"/>
        <v>0</v>
      </c>
      <c r="M48" s="105"/>
      <c r="N48" s="102"/>
      <c r="O48" s="1"/>
      <c r="P48" s="1"/>
    </row>
    <row r="49" spans="1:16">
      <c r="A49" s="108"/>
      <c r="B49" s="59">
        <v>14</v>
      </c>
      <c r="C49" s="61">
        <v>0</v>
      </c>
      <c r="D49" s="60">
        <f t="shared" si="9"/>
        <v>0</v>
      </c>
      <c r="E49" s="60">
        <f t="shared" si="10"/>
        <v>0</v>
      </c>
      <c r="F49" s="60">
        <f t="shared" si="11"/>
        <v>0</v>
      </c>
      <c r="G49" s="60">
        <v>0</v>
      </c>
      <c r="H49" s="60">
        <f t="shared" si="12"/>
        <v>0</v>
      </c>
      <c r="I49" s="60">
        <f t="shared" si="7"/>
        <v>0</v>
      </c>
      <c r="J49" s="60">
        <f t="shared" si="5"/>
        <v>0</v>
      </c>
      <c r="K49" s="60">
        <f t="shared" si="13"/>
        <v>0</v>
      </c>
      <c r="L49" s="60">
        <f t="shared" si="8"/>
        <v>0</v>
      </c>
      <c r="M49" s="105"/>
      <c r="N49" s="102"/>
      <c r="O49" s="1"/>
      <c r="P49" s="1"/>
    </row>
    <row r="50" spans="1:16">
      <c r="A50" s="108"/>
      <c r="B50" s="59">
        <v>15</v>
      </c>
      <c r="C50" s="61">
        <v>0</v>
      </c>
      <c r="D50" s="60">
        <f t="shared" si="9"/>
        <v>0</v>
      </c>
      <c r="E50" s="60">
        <f t="shared" si="10"/>
        <v>0</v>
      </c>
      <c r="F50" s="60">
        <f t="shared" si="11"/>
        <v>0</v>
      </c>
      <c r="G50" s="60">
        <v>0</v>
      </c>
      <c r="H50" s="60">
        <f t="shared" si="12"/>
        <v>0</v>
      </c>
      <c r="I50" s="60">
        <f t="shared" si="7"/>
        <v>0</v>
      </c>
      <c r="J50" s="60">
        <f t="shared" si="5"/>
        <v>0</v>
      </c>
      <c r="K50" s="60">
        <f t="shared" si="13"/>
        <v>0</v>
      </c>
      <c r="L50" s="60">
        <f t="shared" si="8"/>
        <v>0</v>
      </c>
      <c r="M50" s="105"/>
      <c r="N50" s="102"/>
      <c r="O50" s="1"/>
      <c r="P50" s="1"/>
    </row>
    <row r="51" spans="1:16">
      <c r="A51" s="108"/>
      <c r="B51" s="59">
        <v>16</v>
      </c>
      <c r="C51" s="61">
        <v>0</v>
      </c>
      <c r="D51" s="60">
        <f t="shared" si="9"/>
        <v>0</v>
      </c>
      <c r="E51" s="60">
        <f t="shared" si="10"/>
        <v>0</v>
      </c>
      <c r="F51" s="60">
        <f t="shared" si="11"/>
        <v>0</v>
      </c>
      <c r="G51" s="60">
        <v>0</v>
      </c>
      <c r="H51" s="60">
        <f t="shared" si="12"/>
        <v>0</v>
      </c>
      <c r="I51" s="60">
        <f t="shared" si="7"/>
        <v>0</v>
      </c>
      <c r="J51" s="60">
        <f t="shared" si="5"/>
        <v>0</v>
      </c>
      <c r="K51" s="60">
        <f t="shared" si="13"/>
        <v>0</v>
      </c>
      <c r="L51" s="60">
        <f t="shared" si="8"/>
        <v>0</v>
      </c>
      <c r="M51" s="105"/>
      <c r="N51" s="102"/>
      <c r="O51" s="1"/>
      <c r="P51" s="1"/>
    </row>
    <row r="52" spans="1:16">
      <c r="A52" s="108"/>
      <c r="B52" s="59">
        <v>17</v>
      </c>
      <c r="C52" s="61">
        <v>0</v>
      </c>
      <c r="D52" s="60">
        <f t="shared" si="9"/>
        <v>0</v>
      </c>
      <c r="E52" s="60">
        <f t="shared" si="10"/>
        <v>0</v>
      </c>
      <c r="F52" s="60">
        <f t="shared" si="11"/>
        <v>0</v>
      </c>
      <c r="G52" s="60">
        <v>0</v>
      </c>
      <c r="H52" s="60">
        <f t="shared" si="12"/>
        <v>0</v>
      </c>
      <c r="I52" s="60">
        <f t="shared" si="7"/>
        <v>0</v>
      </c>
      <c r="J52" s="60">
        <f t="shared" si="5"/>
        <v>0</v>
      </c>
      <c r="K52" s="60">
        <f t="shared" si="13"/>
        <v>0</v>
      </c>
      <c r="L52" s="60">
        <f t="shared" si="8"/>
        <v>0</v>
      </c>
      <c r="M52" s="105"/>
      <c r="N52" s="102"/>
      <c r="O52" s="1"/>
      <c r="P52" s="1"/>
    </row>
    <row r="53" spans="1:16">
      <c r="A53" s="108"/>
      <c r="B53" s="59">
        <v>18</v>
      </c>
      <c r="C53" s="61">
        <v>0</v>
      </c>
      <c r="D53" s="60">
        <f t="shared" si="9"/>
        <v>0</v>
      </c>
      <c r="E53" s="60">
        <f t="shared" si="10"/>
        <v>0</v>
      </c>
      <c r="F53" s="60">
        <f t="shared" si="11"/>
        <v>0</v>
      </c>
      <c r="G53" s="60">
        <v>0</v>
      </c>
      <c r="H53" s="60">
        <f t="shared" si="12"/>
        <v>0</v>
      </c>
      <c r="I53" s="60">
        <f t="shared" si="7"/>
        <v>0</v>
      </c>
      <c r="J53" s="60">
        <f t="shared" si="5"/>
        <v>0</v>
      </c>
      <c r="K53" s="60">
        <f t="shared" si="13"/>
        <v>0</v>
      </c>
      <c r="L53" s="60">
        <f t="shared" si="8"/>
        <v>0</v>
      </c>
      <c r="M53" s="105"/>
      <c r="N53" s="102"/>
      <c r="O53" s="1"/>
      <c r="P53" s="1"/>
    </row>
    <row r="54" spans="1:16">
      <c r="A54" s="108"/>
      <c r="B54" s="59">
        <v>19</v>
      </c>
      <c r="C54" s="61">
        <v>0</v>
      </c>
      <c r="D54" s="60">
        <f t="shared" si="9"/>
        <v>0</v>
      </c>
      <c r="E54" s="60">
        <f t="shared" si="10"/>
        <v>0</v>
      </c>
      <c r="F54" s="60">
        <f t="shared" si="11"/>
        <v>0</v>
      </c>
      <c r="G54" s="60">
        <v>0</v>
      </c>
      <c r="H54" s="60">
        <f t="shared" si="12"/>
        <v>0</v>
      </c>
      <c r="I54" s="60">
        <f t="shared" si="7"/>
        <v>0</v>
      </c>
      <c r="J54" s="60">
        <f t="shared" si="5"/>
        <v>0</v>
      </c>
      <c r="K54" s="60">
        <f t="shared" si="13"/>
        <v>0</v>
      </c>
      <c r="L54" s="60">
        <f t="shared" si="8"/>
        <v>0</v>
      </c>
      <c r="M54" s="105"/>
      <c r="N54" s="102"/>
      <c r="O54" s="1"/>
      <c r="P54" s="1"/>
    </row>
    <row r="55" spans="1:16">
      <c r="A55" s="108"/>
      <c r="B55" s="59">
        <v>20</v>
      </c>
      <c r="C55" s="61">
        <f>-G20</f>
        <v>0</v>
      </c>
      <c r="D55" s="60">
        <f t="shared" si="9"/>
        <v>0</v>
      </c>
      <c r="E55" s="60">
        <f t="shared" si="10"/>
        <v>0</v>
      </c>
      <c r="F55" s="60">
        <f t="shared" si="11"/>
        <v>0</v>
      </c>
      <c r="G55" s="60">
        <v>0</v>
      </c>
      <c r="H55" s="60">
        <f t="shared" si="12"/>
        <v>0</v>
      </c>
      <c r="I55" s="60">
        <f t="shared" si="7"/>
        <v>0</v>
      </c>
      <c r="J55" s="60">
        <f t="shared" si="5"/>
        <v>0</v>
      </c>
      <c r="K55" s="60">
        <f t="shared" si="13"/>
        <v>0</v>
      </c>
      <c r="L55" s="60">
        <f t="shared" si="8"/>
        <v>0</v>
      </c>
      <c r="M55" s="105"/>
      <c r="N55" s="102"/>
      <c r="O55" s="1"/>
      <c r="P55" s="1"/>
    </row>
    <row r="56" spans="1:16">
      <c r="A56" s="109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06"/>
      <c r="N56" s="103"/>
      <c r="O56" s="1"/>
      <c r="P56" s="1"/>
    </row>
    <row r="57" spans="1:16">
      <c r="A57" s="111" t="s">
        <v>31</v>
      </c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3"/>
      <c r="O57" s="1"/>
      <c r="P57" s="1"/>
    </row>
    <row r="58" spans="1:16">
      <c r="A58" s="91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3"/>
      <c r="O58" s="1"/>
      <c r="P58" s="1"/>
    </row>
    <row r="59" spans="1:16">
      <c r="A59" s="100"/>
      <c r="B59" s="56" t="s">
        <v>67</v>
      </c>
      <c r="C59" s="62">
        <f>SUM(J39:J55)/17</f>
        <v>0</v>
      </c>
      <c r="D59" s="8" t="s">
        <v>3</v>
      </c>
      <c r="E59" s="97"/>
      <c r="F59" s="63" t="s">
        <v>72</v>
      </c>
      <c r="G59" s="8" t="s">
        <v>70</v>
      </c>
      <c r="H59" s="64">
        <f>SUM(K36:K45)</f>
        <v>0</v>
      </c>
      <c r="I59" s="8" t="s">
        <v>30</v>
      </c>
      <c r="J59" s="98"/>
      <c r="K59" s="8" t="s">
        <v>76</v>
      </c>
      <c r="L59" s="8" t="s">
        <v>70</v>
      </c>
      <c r="M59" s="80" t="e">
        <f>IRR(J36:J45)</f>
        <v>#NUM!</v>
      </c>
      <c r="N59" s="99"/>
      <c r="O59" s="1"/>
      <c r="P59" s="1"/>
    </row>
    <row r="60" spans="1:16">
      <c r="A60" s="100"/>
      <c r="B60" s="56" t="s">
        <v>68</v>
      </c>
      <c r="C60" s="43" t="e">
        <f>(G18+G20)/C59</f>
        <v>#DIV/0!</v>
      </c>
      <c r="D60" s="8" t="s">
        <v>69</v>
      </c>
      <c r="E60" s="97"/>
      <c r="F60" s="68"/>
      <c r="G60" s="69" t="s">
        <v>71</v>
      </c>
      <c r="H60" s="64">
        <f>SUM(K36:K50)</f>
        <v>0</v>
      </c>
      <c r="I60" s="8" t="s">
        <v>30</v>
      </c>
      <c r="J60" s="98"/>
      <c r="K60" s="70"/>
      <c r="L60" s="69" t="s">
        <v>71</v>
      </c>
      <c r="M60" s="80" t="e">
        <f>IRR(J36:J50)</f>
        <v>#NUM!</v>
      </c>
      <c r="N60" s="99"/>
      <c r="O60" s="1"/>
      <c r="P60" s="1"/>
    </row>
    <row r="61" spans="1:16">
      <c r="A61" s="100"/>
      <c r="B61" s="56" t="s">
        <v>74</v>
      </c>
      <c r="C61" s="71" t="e">
        <f>SUM(H36:H45)/(10*(G18+G20))</f>
        <v>#DIV/0!</v>
      </c>
      <c r="D61" s="8"/>
      <c r="E61" s="97"/>
      <c r="F61" s="68"/>
      <c r="G61" s="69" t="s">
        <v>73</v>
      </c>
      <c r="H61" s="64">
        <f>SUM(K36:K55)</f>
        <v>0</v>
      </c>
      <c r="I61" s="8" t="s">
        <v>30</v>
      </c>
      <c r="J61" s="98"/>
      <c r="K61" s="70"/>
      <c r="L61" s="69" t="s">
        <v>73</v>
      </c>
      <c r="M61" s="80" t="e">
        <f>IRR(J36:J55)</f>
        <v>#NUM!</v>
      </c>
      <c r="N61" s="99"/>
      <c r="O61" s="1"/>
      <c r="P61" s="1"/>
    </row>
    <row r="62" spans="1:16">
      <c r="A62" s="100"/>
      <c r="B62" s="56" t="s">
        <v>75</v>
      </c>
      <c r="C62" s="71" t="e">
        <f>SUM(H36:H50)/(15*(G18+G20))</f>
        <v>#DIV/0!</v>
      </c>
      <c r="D62" s="8"/>
      <c r="E62" s="97"/>
      <c r="F62" s="50" t="s">
        <v>77</v>
      </c>
      <c r="G62" s="50">
        <v>1</v>
      </c>
      <c r="H62" s="72">
        <f>VLOOKUP(G62,B36:L55,11)</f>
        <v>0</v>
      </c>
      <c r="I62" s="8" t="s">
        <v>30</v>
      </c>
      <c r="J62" s="98"/>
      <c r="K62" s="50"/>
      <c r="L62" s="50"/>
      <c r="M62" s="69"/>
      <c r="N62" s="99"/>
      <c r="O62" s="1"/>
      <c r="P62" s="1"/>
    </row>
    <row r="63" spans="1:16">
      <c r="A63" s="94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6"/>
      <c r="O63" s="1"/>
      <c r="P63" s="1"/>
    </row>
    <row r="64" spans="1:16">
      <c r="A64" s="65" t="s">
        <v>83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7"/>
      <c r="O64" s="1"/>
      <c r="P64" s="1"/>
    </row>
    <row r="65" spans="1:16">
      <c r="A65" s="81"/>
      <c r="B65" s="81"/>
      <c r="C65" s="81"/>
      <c r="D65" s="81"/>
      <c r="E65" s="81"/>
      <c r="F65" s="82"/>
      <c r="G65" s="82"/>
      <c r="H65" s="82"/>
      <c r="I65" s="82"/>
      <c r="J65" s="82"/>
      <c r="K65" s="30"/>
      <c r="L65" s="82"/>
      <c r="M65" s="82"/>
      <c r="N65" s="82"/>
      <c r="O65" s="1"/>
      <c r="P65" s="1"/>
    </row>
    <row r="66" spans="1:16">
      <c r="A66" s="81"/>
      <c r="B66" s="83" t="s">
        <v>84</v>
      </c>
      <c r="C66" s="81"/>
      <c r="D66" s="81"/>
      <c r="E66" s="81"/>
      <c r="F66" s="82"/>
      <c r="G66" s="82"/>
      <c r="H66" s="82"/>
      <c r="I66" s="82"/>
      <c r="J66" s="82"/>
      <c r="K66" s="82"/>
      <c r="L66" s="82"/>
      <c r="M66" s="82"/>
      <c r="N66" s="82"/>
      <c r="O66" s="1"/>
      <c r="P66" s="1"/>
    </row>
    <row r="67" spans="1:16">
      <c r="A67" s="82"/>
      <c r="B67" s="83" t="s">
        <v>85</v>
      </c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1"/>
      <c r="P67" s="1"/>
    </row>
    <row r="68" spans="1:16">
      <c r="A68" s="82"/>
      <c r="B68" s="83" t="s">
        <v>86</v>
      </c>
      <c r="C68" s="84"/>
      <c r="D68" s="84"/>
      <c r="E68" s="84"/>
      <c r="F68" s="82"/>
      <c r="G68" s="82"/>
      <c r="H68" s="82"/>
      <c r="I68" s="82"/>
      <c r="J68" s="84"/>
      <c r="K68" s="82"/>
      <c r="L68" s="85"/>
      <c r="M68" s="82"/>
      <c r="N68" s="82"/>
      <c r="O68" s="3"/>
      <c r="P68" s="3"/>
    </row>
    <row r="69" spans="1:16">
      <c r="A69" s="82"/>
      <c r="B69" s="83"/>
      <c r="C69" s="82"/>
      <c r="D69" s="86"/>
      <c r="E69" s="86"/>
      <c r="F69" s="8"/>
      <c r="G69" s="8"/>
      <c r="H69" s="87"/>
      <c r="I69" s="82"/>
      <c r="J69" s="82"/>
      <c r="K69" s="82"/>
      <c r="L69" s="82"/>
      <c r="M69" s="82"/>
      <c r="N69" s="82"/>
      <c r="O69" s="4"/>
      <c r="P69" s="5"/>
    </row>
    <row r="70" spans="1:16">
      <c r="A70" s="82"/>
      <c r="B70" s="83"/>
      <c r="C70" s="82"/>
      <c r="D70" s="86"/>
      <c r="E70" s="86"/>
      <c r="F70" s="8"/>
      <c r="G70" s="8"/>
      <c r="H70" s="41"/>
      <c r="I70" s="82"/>
      <c r="J70" s="86"/>
      <c r="K70" s="82"/>
      <c r="L70" s="82"/>
      <c r="M70" s="82"/>
      <c r="N70" s="82"/>
      <c r="O70" s="4"/>
      <c r="P70" s="6"/>
    </row>
    <row r="71" spans="1:16">
      <c r="A71" s="82"/>
      <c r="B71" s="82"/>
      <c r="C71" s="82"/>
      <c r="D71" s="86"/>
      <c r="E71" s="86"/>
      <c r="F71" s="8"/>
      <c r="G71" s="8"/>
      <c r="H71" s="41"/>
      <c r="I71" s="82"/>
      <c r="J71" s="86"/>
      <c r="K71" s="82"/>
      <c r="L71" s="82"/>
      <c r="M71" s="82"/>
      <c r="N71" s="82"/>
      <c r="O71" s="4"/>
      <c r="P71" s="4"/>
    </row>
    <row r="72" spans="1:16">
      <c r="A72" s="82"/>
      <c r="B72" s="82"/>
      <c r="C72" s="82"/>
      <c r="D72" s="86"/>
      <c r="E72" s="86"/>
      <c r="F72" s="8"/>
      <c r="G72" s="8"/>
      <c r="H72" s="88"/>
      <c r="I72" s="82"/>
      <c r="J72" s="86"/>
      <c r="K72" s="82"/>
      <c r="L72" s="82"/>
      <c r="M72" s="82"/>
      <c r="N72" s="82"/>
      <c r="O72" s="4"/>
      <c r="P72" s="4"/>
    </row>
    <row r="73" spans="1:16">
      <c r="A73" s="82"/>
      <c r="B73" s="82"/>
      <c r="C73" s="82"/>
      <c r="D73" s="86"/>
      <c r="E73" s="86"/>
      <c r="F73" s="50"/>
      <c r="G73" s="8"/>
      <c r="H73" s="41"/>
      <c r="I73" s="82"/>
      <c r="J73" s="89"/>
      <c r="K73" s="82"/>
      <c r="L73" s="82"/>
      <c r="M73" s="82"/>
      <c r="N73" s="82"/>
      <c r="O73" s="1"/>
      <c r="P73" s="1"/>
    </row>
    <row r="74" spans="1:16">
      <c r="A74" s="82"/>
      <c r="B74" s="82"/>
      <c r="C74" s="82"/>
      <c r="D74" s="86"/>
      <c r="E74" s="86"/>
      <c r="F74" s="8"/>
      <c r="G74" s="8"/>
      <c r="H74" s="87"/>
      <c r="I74" s="82"/>
      <c r="J74" s="89"/>
      <c r="K74" s="82"/>
      <c r="L74" s="82"/>
      <c r="M74" s="82"/>
      <c r="N74" s="82"/>
      <c r="P74" s="1"/>
    </row>
    <row r="75" spans="1:16">
      <c r="A75" s="82"/>
      <c r="B75" s="82"/>
      <c r="C75" s="86"/>
      <c r="D75" s="86"/>
      <c r="E75" s="86"/>
      <c r="F75" s="82"/>
      <c r="G75" s="82"/>
      <c r="H75" s="82"/>
      <c r="I75" s="82"/>
      <c r="J75" s="89"/>
      <c r="K75" s="82"/>
      <c r="L75" s="82"/>
      <c r="M75" s="82"/>
      <c r="N75" s="82"/>
      <c r="O75" s="1"/>
      <c r="P75" s="1"/>
    </row>
    <row r="76" spans="1:16">
      <c r="A76" s="82"/>
      <c r="B76" s="82"/>
      <c r="C76" s="86"/>
      <c r="D76" s="86"/>
      <c r="E76" s="86"/>
      <c r="F76" s="82"/>
      <c r="G76" s="82"/>
      <c r="H76" s="82"/>
      <c r="I76" s="82"/>
      <c r="J76" s="86"/>
      <c r="K76" s="82"/>
      <c r="L76" s="82"/>
      <c r="M76" s="82"/>
      <c r="N76" s="82"/>
      <c r="O76" s="1"/>
      <c r="P76" s="1"/>
    </row>
    <row r="77" spans="1:16">
      <c r="A77" s="82"/>
      <c r="B77" s="82"/>
      <c r="C77" s="90"/>
      <c r="D77" s="86"/>
      <c r="E77" s="86"/>
      <c r="F77" s="86"/>
      <c r="G77" s="82"/>
      <c r="H77" s="82"/>
      <c r="I77" s="82"/>
      <c r="J77" s="82"/>
      <c r="K77" s="82"/>
      <c r="L77" s="82"/>
      <c r="M77" s="82"/>
      <c r="N77" s="82"/>
      <c r="O77" s="1"/>
      <c r="P77" s="1"/>
    </row>
    <row r="78" spans="1:16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1"/>
      <c r="P78" s="1"/>
    </row>
    <row r="79" spans="1:16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1"/>
      <c r="P79" s="1"/>
    </row>
    <row r="80" spans="1:16">
      <c r="A80" s="82"/>
      <c r="B80" s="30"/>
      <c r="C80" s="30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1"/>
      <c r="P80" s="1"/>
    </row>
    <row r="81" spans="1:16">
      <c r="A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>
      <c r="A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>
      <c r="A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>
      <c r="A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>
      <c r="A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>
      <c r="A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>
      <c r="A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>
      <c r="A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>
      <c r="A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>
      <c r="A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>
      <c r="A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>
      <c r="A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>
      <c r="A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>
      <c r="A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>
      <c r="A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>
      <c r="A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>
      <c r="A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>
      <c r="A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>
      <c r="A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</sheetData>
  <mergeCells count="31">
    <mergeCell ref="N12:N25"/>
    <mergeCell ref="A11:D11"/>
    <mergeCell ref="E11:H11"/>
    <mergeCell ref="I11:N11"/>
    <mergeCell ref="A32:N32"/>
    <mergeCell ref="A26:N26"/>
    <mergeCell ref="D27:D31"/>
    <mergeCell ref="G27:H31"/>
    <mergeCell ref="L27:M28"/>
    <mergeCell ref="I27:K27"/>
    <mergeCell ref="I8:J8"/>
    <mergeCell ref="K8:M8"/>
    <mergeCell ref="C8:H8"/>
    <mergeCell ref="C9:H9"/>
    <mergeCell ref="C10:H10"/>
    <mergeCell ref="D13:D24"/>
    <mergeCell ref="A12:D12"/>
    <mergeCell ref="I21:M25"/>
    <mergeCell ref="N27:N31"/>
    <mergeCell ref="M33:N56"/>
    <mergeCell ref="A33:L33"/>
    <mergeCell ref="A34:A56"/>
    <mergeCell ref="B56:L56"/>
    <mergeCell ref="A57:N57"/>
    <mergeCell ref="I31:M31"/>
    <mergeCell ref="A58:N58"/>
    <mergeCell ref="A63:N63"/>
    <mergeCell ref="E59:E62"/>
    <mergeCell ref="J59:J62"/>
    <mergeCell ref="N59:N62"/>
    <mergeCell ref="A59:A62"/>
  </mergeCells>
  <phoneticPr fontId="0" type="noConversion"/>
  <pageMargins left="0.75" right="0.75" top="1" bottom="1" header="0.5" footer="0.5"/>
  <pageSetup scale="57" orientation="portrait" horizontalDpi="300" verticalDpi="300" r:id="rId1"/>
  <headerFooter alignWithMargins="0"/>
  <ignoredErrors>
    <ignoredError sqref="B66:B68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28"/>
  <sheetViews>
    <sheetView workbookViewId="0">
      <selection activeCell="G25" sqref="G25"/>
    </sheetView>
  </sheetViews>
  <sheetFormatPr baseColWidth="10" defaultColWidth="9.140625" defaultRowHeight="12.75"/>
  <cols>
    <col min="2" max="2" width="11.7109375" customWidth="1"/>
  </cols>
  <sheetData>
    <row r="2" spans="2:3">
      <c r="B2" t="s">
        <v>22</v>
      </c>
      <c r="C2">
        <v>2</v>
      </c>
    </row>
    <row r="6" spans="2:3">
      <c r="B6" s="1" t="s">
        <v>6</v>
      </c>
      <c r="C6" s="7" t="e">
        <f>-'Economic Analysis'!#REF!/2</f>
        <v>#REF!</v>
      </c>
    </row>
    <row r="7" spans="2:3">
      <c r="B7" s="1"/>
      <c r="C7" s="1" t="e">
        <f>-('Economic Analysis'!#REF!/2)-'Economic Analysis'!#REF!</f>
        <v>#REF!</v>
      </c>
    </row>
    <row r="8" spans="2:3">
      <c r="B8" s="1"/>
      <c r="C8" s="1" t="e">
        <f>'Economic Analysis'!#REF!/2</f>
        <v>#REF!</v>
      </c>
    </row>
    <row r="9" spans="2:3">
      <c r="B9" s="1"/>
      <c r="C9" s="2" t="e">
        <f>'Economic Analysis'!#REF!</f>
        <v>#REF!</v>
      </c>
    </row>
    <row r="10" spans="2:3">
      <c r="B10" s="1"/>
      <c r="C10" s="2" t="e">
        <f>'Economic Analysis'!#REF!</f>
        <v>#REF!</v>
      </c>
    </row>
    <row r="11" spans="2:3">
      <c r="B11" s="1"/>
      <c r="C11" s="2" t="e">
        <f>'Economic Analysis'!#REF!</f>
        <v>#REF!</v>
      </c>
    </row>
    <row r="12" spans="2:3">
      <c r="B12" s="1"/>
      <c r="C12" s="2" t="e">
        <f>'Economic Analysis'!#REF!</f>
        <v>#REF!</v>
      </c>
    </row>
    <row r="13" spans="2:3">
      <c r="B13" s="1"/>
      <c r="C13" s="2" t="e">
        <f>'Economic Analysis'!#REF!</f>
        <v>#REF!</v>
      </c>
    </row>
    <row r="14" spans="2:3">
      <c r="B14" s="1"/>
      <c r="C14" s="2" t="e">
        <f>'Economic Analysis'!#REF!</f>
        <v>#REF!</v>
      </c>
    </row>
    <row r="15" spans="2:3">
      <c r="B15" s="1"/>
      <c r="C15" s="2" t="e">
        <f>'Economic Analysis'!#REF!</f>
        <v>#REF!</v>
      </c>
    </row>
    <row r="16" spans="2:3">
      <c r="B16" s="1"/>
      <c r="C16" s="2" t="e">
        <f>'Economic Analysis'!#REF!</f>
        <v>#REF!</v>
      </c>
    </row>
    <row r="17" spans="2:3">
      <c r="B17" s="1"/>
      <c r="C17" s="2" t="e">
        <f>'Economic Analysis'!#REF!</f>
        <v>#REF!</v>
      </c>
    </row>
    <row r="18" spans="2:3">
      <c r="B18" s="1"/>
      <c r="C18" s="2" t="e">
        <f>'Economic Analysis'!#REF!</f>
        <v>#REF!</v>
      </c>
    </row>
    <row r="19" spans="2:3">
      <c r="B19" s="1"/>
      <c r="C19" s="2" t="e">
        <f>'Economic Analysis'!#REF!</f>
        <v>#REF!</v>
      </c>
    </row>
    <row r="20" spans="2:3">
      <c r="B20" s="1"/>
      <c r="C20" s="2" t="e">
        <f>'Economic Analysis'!#REF!</f>
        <v>#REF!</v>
      </c>
    </row>
    <row r="21" spans="2:3">
      <c r="B21" s="1"/>
      <c r="C21" s="2" t="e">
        <f>'Economic Analysis'!#REF!</f>
        <v>#REF!</v>
      </c>
    </row>
    <row r="22" spans="2:3">
      <c r="B22" s="1"/>
      <c r="C22" s="2" t="e">
        <f>'Economic Analysis'!#REF!</f>
        <v>#REF!</v>
      </c>
    </row>
    <row r="23" spans="2:3">
      <c r="B23" s="1"/>
      <c r="C23" s="2" t="e">
        <f>'Economic Analysis'!#REF!</f>
        <v>#REF!</v>
      </c>
    </row>
    <row r="24" spans="2:3">
      <c r="B24" s="1"/>
      <c r="C24" s="2" t="e">
        <f>'Economic Analysis'!#REF!</f>
        <v>#REF!</v>
      </c>
    </row>
    <row r="25" spans="2:3">
      <c r="B25" s="1"/>
      <c r="C25" s="2" t="e">
        <f>'Economic Analysis'!#REF!</f>
        <v>#REF!</v>
      </c>
    </row>
    <row r="26" spans="2:3">
      <c r="B26" s="1"/>
      <c r="C26" s="2" t="e">
        <f>'Economic Analysis'!#REF!</f>
        <v>#REF!</v>
      </c>
    </row>
    <row r="27" spans="2:3">
      <c r="B27" s="1"/>
      <c r="C27" s="2" t="e">
        <f>'Economic Analysis'!#REF!</f>
        <v>#REF!</v>
      </c>
    </row>
    <row r="28" spans="2:3">
      <c r="B28" s="1"/>
      <c r="C28" s="2" t="e">
        <f>'Economic Analysis'!#REF!</f>
        <v>#REF!</v>
      </c>
    </row>
  </sheetData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Economic Analysis</vt:lpstr>
      <vt:lpstr>NPV calc</vt:lpstr>
      <vt:lpstr>'Economic Analysis'!Área_de_impresión</vt:lpstr>
    </vt:vector>
  </TitlesOfParts>
  <Company>UOP,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Economic Analysis</dc:title>
  <dc:subject>Template for economic analysis of processes</dc:subject>
  <dc:creator>gptowler</dc:creator>
  <cp:lastModifiedBy>Invitado</cp:lastModifiedBy>
  <cp:lastPrinted>2004-06-02T13:46:08Z</cp:lastPrinted>
  <dcterms:created xsi:type="dcterms:W3CDTF">2004-05-25T20:35:44Z</dcterms:created>
  <dcterms:modified xsi:type="dcterms:W3CDTF">2016-05-09T00:04:38Z</dcterms:modified>
</cp:coreProperties>
</file>