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8915" windowHeight="8640" activeTab="1"/>
  </bookViews>
  <sheets>
    <sheet name="diseño" sheetId="1" r:id="rId1"/>
    <sheet name="Goodman_calc " sheetId="4" r:id="rId2"/>
  </sheets>
  <definedNames>
    <definedName name="_xlnm.Print_Area" localSheetId="1">'Goodman_calc '!$A$1:$T$38</definedName>
  </definedNames>
  <calcPr calcId="144525"/>
</workbook>
</file>

<file path=xl/calcChain.xml><?xml version="1.0" encoding="utf-8"?>
<calcChain xmlns="http://schemas.openxmlformats.org/spreadsheetml/2006/main">
  <c r="C7" i="1" l="1"/>
  <c r="D5" i="1"/>
  <c r="E5" i="1" s="1"/>
  <c r="F5" i="1" s="1"/>
  <c r="D6" i="1"/>
  <c r="E6" i="1" s="1"/>
  <c r="F6" i="1" l="1"/>
  <c r="F7" i="1" s="1"/>
  <c r="E7" i="1"/>
  <c r="D7" i="1"/>
  <c r="D17" i="1" l="1"/>
  <c r="E17" i="1"/>
  <c r="F17" i="1"/>
  <c r="C17" i="1"/>
  <c r="D9" i="1"/>
  <c r="E9" i="1"/>
  <c r="F9" i="1"/>
  <c r="C9" i="1"/>
  <c r="C3" i="1" l="1"/>
  <c r="G23" i="1" l="1"/>
  <c r="Y20" i="4"/>
  <c r="G18" i="4"/>
  <c r="F18" i="4"/>
  <c r="E18" i="4"/>
  <c r="D18" i="4"/>
  <c r="V10" i="4"/>
  <c r="D7" i="4"/>
  <c r="U19" i="4" s="1"/>
  <c r="D3" i="1"/>
  <c r="E3" i="1" s="1"/>
  <c r="F3" i="1" s="1"/>
  <c r="G26" i="1"/>
  <c r="E4" i="1" s="1"/>
  <c r="G27" i="1"/>
  <c r="F4" i="1" s="1"/>
  <c r="F8" i="1" s="1"/>
  <c r="G25" i="1"/>
  <c r="D4" i="1" s="1"/>
  <c r="D24" i="1"/>
  <c r="E24" i="1"/>
  <c r="F24" i="1"/>
  <c r="C24" i="1"/>
  <c r="D8" i="1" l="1"/>
  <c r="D10" i="1" s="1"/>
  <c r="E8" i="1"/>
  <c r="U20" i="4"/>
  <c r="Y21" i="4"/>
  <c r="G24" i="1"/>
  <c r="C4" i="1" s="1"/>
  <c r="C8" i="1" s="1"/>
  <c r="E10" i="1" l="1"/>
  <c r="D14" i="1"/>
  <c r="D15" i="1" s="1"/>
  <c r="D16" i="1" s="1"/>
  <c r="D18" i="1" s="1"/>
  <c r="E20" i="4"/>
  <c r="E23" i="4" s="1"/>
  <c r="E14" i="1" l="1"/>
  <c r="E15" i="1" s="1"/>
  <c r="E16" i="1" s="1"/>
  <c r="E18" i="1" s="1"/>
  <c r="F20" i="4"/>
  <c r="F23" i="4" s="1"/>
  <c r="G20" i="4"/>
  <c r="G23" i="4" s="1"/>
  <c r="E19" i="4"/>
  <c r="E22" i="4" s="1"/>
  <c r="F19" i="4" l="1"/>
  <c r="F22" i="4" s="1"/>
  <c r="F10" i="1"/>
  <c r="F14" i="1"/>
  <c r="F15" i="1" s="1"/>
  <c r="F16" i="1" s="1"/>
  <c r="E24" i="4"/>
  <c r="E25" i="4" s="1"/>
  <c r="F24" i="4"/>
  <c r="F25" i="4" s="1"/>
  <c r="F18" i="1" l="1"/>
  <c r="G19" i="4"/>
  <c r="G22" i="4" s="1"/>
  <c r="G24" i="4" l="1"/>
  <c r="G25" i="4" s="1"/>
  <c r="V21" i="4"/>
  <c r="U21" i="4" s="1"/>
  <c r="C10" i="1"/>
  <c r="C14" i="1"/>
  <c r="C15" i="1" s="1"/>
  <c r="C16" i="1" s="1"/>
  <c r="K1" i="1"/>
  <c r="D20" i="4"/>
  <c r="D23" i="4" s="1"/>
  <c r="C18" i="1" l="1"/>
  <c r="D19" i="4"/>
  <c r="D22" i="4" s="1"/>
  <c r="D24" i="4" l="1"/>
  <c r="Z5" i="4" s="1"/>
  <c r="Z6" i="4" s="1"/>
  <c r="Y4" i="4"/>
  <c r="Y5" i="4" s="1"/>
  <c r="D25" i="4"/>
</calcChain>
</file>

<file path=xl/comments1.xml><?xml version="1.0" encoding="utf-8"?>
<comments xmlns="http://schemas.openxmlformats.org/spreadsheetml/2006/main">
  <authors>
    <author>Marcelo Hirschfeldt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Marcelo Hirschfeldt:</t>
        </r>
        <r>
          <rPr>
            <sz val="9"/>
            <color indexed="81"/>
            <rFont val="Tahoma"/>
            <family val="2"/>
          </rPr>
          <t xml:space="preserve">
Recomendado por API para varillas grado D= 4
……………………………………………
Consultar los valores para varillas de alta resistencia o especiales, en los catálogos de su proveedor de varillas.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Marcelo Hirschfeldt:</t>
        </r>
        <r>
          <rPr>
            <sz val="9"/>
            <color indexed="81"/>
            <rFont val="Tahoma"/>
            <family val="2"/>
          </rPr>
          <t xml:space="preserve">
Recomendado por API para varillas grado D = 0.5625 
……………………………………………
Consultar los valores para varillas de alta resistencia o especiales, en los catálogos de su proveedor de varillas.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Marcelo Hirschfeldt:</t>
        </r>
        <r>
          <rPr>
            <sz val="9"/>
            <color indexed="81"/>
            <rFont val="Tahoma"/>
            <family val="2"/>
          </rPr>
          <t xml:space="preserve">
Ingrese el valor en forma manual en caso de requerirlo
</t>
        </r>
      </text>
    </comment>
  </commentList>
</comments>
</file>

<file path=xl/sharedStrings.xml><?xml version="1.0" encoding="utf-8"?>
<sst xmlns="http://schemas.openxmlformats.org/spreadsheetml/2006/main" count="68" uniqueCount="63">
  <si>
    <t>pbba</t>
  </si>
  <si>
    <t>tramo1</t>
  </si>
  <si>
    <t>tramo2</t>
  </si>
  <si>
    <t>tramo3</t>
  </si>
  <si>
    <t>tramo4</t>
  </si>
  <si>
    <t>diseño</t>
  </si>
  <si>
    <t>1"</t>
  </si>
  <si>
    <t>7/8"</t>
  </si>
  <si>
    <t>3/4"</t>
  </si>
  <si>
    <t>peso unitario</t>
  </si>
  <si>
    <t>carga max. Dina</t>
  </si>
  <si>
    <t>Diagrama de Goodman</t>
  </si>
  <si>
    <t>Datos de las varillas</t>
  </si>
  <si>
    <t>Referencias - UTS (psi)</t>
  </si>
  <si>
    <t>Grado de Acero</t>
  </si>
  <si>
    <t>Ingresar otra</t>
  </si>
  <si>
    <t>C</t>
  </si>
  <si>
    <t xml:space="preserve">UTS (psi) </t>
  </si>
  <si>
    <t>K</t>
  </si>
  <si>
    <t>Fs, Factor de servicio</t>
  </si>
  <si>
    <t>D</t>
  </si>
  <si>
    <t>A</t>
  </si>
  <si>
    <t>D Alloy</t>
  </si>
  <si>
    <t>B</t>
  </si>
  <si>
    <t>D Especial</t>
  </si>
  <si>
    <t>Alta Res.</t>
  </si>
  <si>
    <t>(*) Datos a ser ingresados o seleccionados</t>
  </si>
  <si>
    <t>Tramo 1</t>
  </si>
  <si>
    <t>Tramo 2</t>
  </si>
  <si>
    <t>Tramo 3</t>
  </si>
  <si>
    <t>Tramo 4</t>
  </si>
  <si>
    <r>
      <t xml:space="preserve">Diametro varilla (pulg) </t>
    </r>
    <r>
      <rPr>
        <sz val="10"/>
        <color indexed="17"/>
        <rFont val="Arial"/>
        <family val="2"/>
      </rPr>
      <t>(*)</t>
    </r>
  </si>
  <si>
    <t>area-pulg 2</t>
  </si>
  <si>
    <t>Sadm</t>
  </si>
  <si>
    <t>Smin</t>
  </si>
  <si>
    <r>
      <t xml:space="preserve">Carga mínima (lbs) </t>
    </r>
    <r>
      <rPr>
        <sz val="10"/>
        <color indexed="17"/>
        <rFont val="Arial"/>
        <family val="2"/>
      </rPr>
      <t>(*)</t>
    </r>
  </si>
  <si>
    <r>
      <t xml:space="preserve">Carga máxima (lbs) </t>
    </r>
    <r>
      <rPr>
        <sz val="10"/>
        <color indexed="17"/>
        <rFont val="Arial"/>
        <family val="2"/>
      </rPr>
      <t>(*)</t>
    </r>
  </si>
  <si>
    <t>Tension maxima admisible</t>
  </si>
  <si>
    <t>Smin, Tensión mínima (psi)</t>
  </si>
  <si>
    <t>Smax, Tensión máxima (psi)</t>
  </si>
  <si>
    <t>Tensión máxima admisible (psi)</t>
  </si>
  <si>
    <t>% de Goodman</t>
  </si>
  <si>
    <t>Observaciones</t>
  </si>
  <si>
    <t>DETERMINACION DE CARGAS MAXIMAS</t>
  </si>
  <si>
    <t>efecto de flotacion</t>
  </si>
  <si>
    <t>DETERMINACION DE CARGAS MINIMAS</t>
  </si>
  <si>
    <t>carga min. Dina</t>
  </si>
  <si>
    <t>gpm</t>
  </si>
  <si>
    <t>carrera</t>
  </si>
  <si>
    <t>parcial</t>
  </si>
  <si>
    <t>real - calculado</t>
  </si>
  <si>
    <t>carga max. Calculada</t>
  </si>
  <si>
    <t>carga min. Calculada</t>
  </si>
  <si>
    <t>peso de fluido dina</t>
  </si>
  <si>
    <t>peso de fluido calculado</t>
  </si>
  <si>
    <t>pistón</t>
  </si>
  <si>
    <t>nivel din.</t>
  </si>
  <si>
    <t>pres. linea</t>
  </si>
  <si>
    <t>DATOS</t>
  </si>
  <si>
    <t>δ fluido</t>
  </si>
  <si>
    <t>factor de aceleracion (a)</t>
  </si>
  <si>
    <t>peso varillas en aire (pbba)</t>
  </si>
  <si>
    <t>peso varillas sumergidas (pbbs)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</si>
</sst>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#,##0.000"/>
    <numFmt numFmtId="167" formatCode="#,##0.0000"/>
  </numFmts>
  <fonts count="2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indexed="17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sz val="12"/>
      <color rgb="FF00B050"/>
      <name val="Arial"/>
      <family val="2"/>
    </font>
    <font>
      <sz val="11"/>
      <name val="Arial"/>
      <family val="2"/>
    </font>
    <font>
      <b/>
      <sz val="11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b/>
      <sz val="10"/>
      <color rgb="FF00B050"/>
      <name val="Arial"/>
      <family val="2"/>
    </font>
    <font>
      <sz val="10"/>
      <color indexed="12"/>
      <name val="Arial"/>
      <family val="2"/>
    </font>
    <font>
      <sz val="12"/>
      <color rgb="FF00B050"/>
      <name val="Arial"/>
      <family val="2"/>
    </font>
    <font>
      <b/>
      <sz val="14"/>
      <color theme="0"/>
      <name val="Courier New"/>
      <family val="3"/>
    </font>
    <font>
      <sz val="14"/>
      <color theme="0"/>
      <name val="Arial"/>
      <family val="2"/>
    </font>
    <font>
      <sz val="12"/>
      <color theme="0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16"/>
      <name val="Arial"/>
      <family val="2"/>
    </font>
    <font>
      <u/>
      <sz val="10"/>
      <color theme="10"/>
      <name val="Arial"/>
      <family val="2"/>
    </font>
    <font>
      <sz val="16"/>
      <color theme="10"/>
      <name val="Arial"/>
      <family val="2"/>
    </font>
    <font>
      <sz val="16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2" xfId="1" applyBorder="1" applyProtection="1"/>
    <xf numFmtId="0" fontId="1" fillId="0" borderId="3" xfId="1" applyBorder="1" applyProtection="1"/>
    <xf numFmtId="0" fontId="1" fillId="0" borderId="4" xfId="1" applyBorder="1" applyProtection="1"/>
    <xf numFmtId="0" fontId="3" fillId="0" borderId="2" xfId="1" applyFont="1" applyBorder="1" applyProtection="1"/>
    <xf numFmtId="0" fontId="3" fillId="0" borderId="3" xfId="1" applyFont="1" applyBorder="1" applyProtection="1"/>
    <xf numFmtId="0" fontId="3" fillId="0" borderId="4" xfId="1" applyFont="1" applyBorder="1" applyProtection="1"/>
    <xf numFmtId="0" fontId="3" fillId="0" borderId="0" xfId="1" applyFont="1" applyBorder="1" applyProtection="1"/>
    <xf numFmtId="0" fontId="3" fillId="0" borderId="0" xfId="1" applyFont="1" applyProtection="1"/>
    <xf numFmtId="0" fontId="2" fillId="0" borderId="0" xfId="1" applyFont="1" applyProtection="1"/>
    <xf numFmtId="0" fontId="1" fillId="0" borderId="0" xfId="1" applyProtection="1"/>
    <xf numFmtId="0" fontId="4" fillId="0" borderId="5" xfId="1" applyFont="1" applyBorder="1" applyAlignment="1" applyProtection="1">
      <alignment vertical="center"/>
    </xf>
    <xf numFmtId="0" fontId="1" fillId="0" borderId="0" xfId="1" applyBorder="1" applyProtection="1"/>
    <xf numFmtId="0" fontId="1" fillId="0" borderId="6" xfId="1" applyBorder="1" applyProtection="1"/>
    <xf numFmtId="0" fontId="3" fillId="0" borderId="5" xfId="1" applyFont="1" applyBorder="1" applyProtection="1"/>
    <xf numFmtId="0" fontId="3" fillId="0" borderId="6" xfId="1" applyFont="1" applyBorder="1" applyProtection="1"/>
    <xf numFmtId="0" fontId="1" fillId="0" borderId="7" xfId="1" applyBorder="1" applyProtection="1"/>
    <xf numFmtId="0" fontId="1" fillId="0" borderId="8" xfId="1" applyBorder="1" applyProtection="1"/>
    <xf numFmtId="0" fontId="1" fillId="0" borderId="9" xfId="1" applyBorder="1" applyProtection="1"/>
    <xf numFmtId="0" fontId="3" fillId="0" borderId="9" xfId="1" applyFont="1" applyBorder="1" applyProtection="1"/>
    <xf numFmtId="0" fontId="1" fillId="0" borderId="5" xfId="1" applyBorder="1" applyProtection="1"/>
    <xf numFmtId="0" fontId="5" fillId="0" borderId="0" xfId="1" applyFont="1" applyBorder="1" applyProtection="1"/>
    <xf numFmtId="3" fontId="3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6" fillId="0" borderId="10" xfId="1" applyFont="1" applyFill="1" applyBorder="1" applyAlignment="1" applyProtection="1">
      <alignment horizontal="left"/>
      <protection hidden="1"/>
    </xf>
    <xf numFmtId="0" fontId="7" fillId="0" borderId="10" xfId="1" applyFont="1" applyBorder="1" applyProtection="1">
      <protection hidden="1"/>
    </xf>
    <xf numFmtId="0" fontId="7" fillId="0" borderId="0" xfId="1" applyFont="1" applyBorder="1" applyProtection="1">
      <protection hidden="1"/>
    </xf>
    <xf numFmtId="0" fontId="8" fillId="0" borderId="0" xfId="1" applyFont="1" applyBorder="1" applyAlignment="1" applyProtection="1">
      <alignment horizontal="center"/>
    </xf>
    <xf numFmtId="0" fontId="9" fillId="0" borderId="1" xfId="1" applyFont="1" applyBorder="1" applyAlignment="1" applyProtection="1">
      <alignment horizontal="left" vertical="center"/>
      <protection hidden="1"/>
    </xf>
    <xf numFmtId="0" fontId="10" fillId="0" borderId="1" xfId="1" applyFont="1" applyBorder="1" applyAlignment="1" applyProtection="1">
      <alignment horizontal="center" vertical="center"/>
      <protection locked="0"/>
    </xf>
    <xf numFmtId="0" fontId="1" fillId="0" borderId="0" xfId="1" applyBorder="1" applyAlignment="1" applyProtection="1">
      <alignment horizontal="center"/>
      <protection hidden="1"/>
    </xf>
    <xf numFmtId="0" fontId="11" fillId="0" borderId="1" xfId="1" applyFont="1" applyBorder="1" applyAlignment="1" applyProtection="1">
      <alignment horizontal="center" vertical="center"/>
    </xf>
    <xf numFmtId="3" fontId="12" fillId="0" borderId="11" xfId="1" applyNumberFormat="1" applyFont="1" applyBorder="1" applyAlignment="1" applyProtection="1">
      <alignment horizontal="center" vertical="center"/>
    </xf>
    <xf numFmtId="0" fontId="1" fillId="0" borderId="0" xfId="1" applyBorder="1" applyProtection="1">
      <protection hidden="1"/>
    </xf>
    <xf numFmtId="0" fontId="2" fillId="0" borderId="0" xfId="1" applyFont="1" applyBorder="1" applyProtection="1"/>
    <xf numFmtId="0" fontId="9" fillId="0" borderId="11" xfId="1" applyFont="1" applyBorder="1" applyAlignment="1" applyProtection="1">
      <alignment horizontal="left" vertical="center"/>
      <protection hidden="1"/>
    </xf>
    <xf numFmtId="3" fontId="13" fillId="0" borderId="11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/>
      <protection hidden="1"/>
    </xf>
    <xf numFmtId="0" fontId="11" fillId="0" borderId="1" xfId="1" applyFont="1" applyFill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center" vertical="center"/>
      <protection hidden="1"/>
    </xf>
    <xf numFmtId="0" fontId="1" fillId="0" borderId="0" xfId="1" applyBorder="1" applyAlignment="1" applyProtection="1">
      <alignment vertical="center"/>
      <protection hidden="1"/>
    </xf>
    <xf numFmtId="0" fontId="2" fillId="0" borderId="0" xfId="1" applyFont="1" applyBorder="1" applyAlignment="1" applyProtection="1">
      <alignment horizontal="center" vertical="center"/>
      <protection hidden="1"/>
    </xf>
    <xf numFmtId="3" fontId="9" fillId="0" borderId="0" xfId="1" applyNumberFormat="1" applyFont="1" applyBorder="1" applyAlignment="1" applyProtection="1">
      <alignment horizontal="center" vertical="center"/>
    </xf>
    <xf numFmtId="3" fontId="12" fillId="0" borderId="11" xfId="1" applyNumberFormat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  <protection hidden="1"/>
    </xf>
    <xf numFmtId="0" fontId="16" fillId="0" borderId="0" xfId="1" applyFont="1" applyBorder="1" applyAlignment="1" applyProtection="1">
      <alignment horizontal="left" vertical="center"/>
      <protection hidden="1"/>
    </xf>
    <xf numFmtId="0" fontId="1" fillId="0" borderId="10" xfId="1" applyBorder="1" applyProtection="1"/>
    <xf numFmtId="9" fontId="8" fillId="2" borderId="12" xfId="2" applyFont="1" applyFill="1" applyBorder="1" applyAlignment="1" applyProtection="1">
      <alignment horizontal="center" vertical="center"/>
    </xf>
    <xf numFmtId="9" fontId="8" fillId="3" borderId="12" xfId="2" applyFont="1" applyFill="1" applyBorder="1" applyAlignment="1" applyProtection="1">
      <alignment horizontal="center" vertical="center"/>
    </xf>
    <xf numFmtId="9" fontId="8" fillId="4" borderId="12" xfId="2" applyFont="1" applyFill="1" applyBorder="1" applyAlignment="1" applyProtection="1">
      <alignment horizontal="center" vertical="center"/>
    </xf>
    <xf numFmtId="9" fontId="8" fillId="5" borderId="12" xfId="2" applyFont="1" applyFill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vertical="center"/>
    </xf>
    <xf numFmtId="0" fontId="18" fillId="0" borderId="0" xfId="1" applyFont="1" applyBorder="1" applyProtection="1"/>
    <xf numFmtId="0" fontId="2" fillId="0" borderId="11" xfId="1" applyFont="1" applyBorder="1" applyAlignment="1" applyProtection="1">
      <alignment vertical="center"/>
    </xf>
    <xf numFmtId="166" fontId="10" fillId="0" borderId="11" xfId="1" applyNumberFormat="1" applyFont="1" applyBorder="1" applyAlignment="1" applyProtection="1">
      <alignment horizontal="center" vertical="center"/>
      <protection locked="0"/>
    </xf>
    <xf numFmtId="0" fontId="1" fillId="0" borderId="1" xfId="1" applyBorder="1" applyAlignment="1" applyProtection="1">
      <alignment horizontal="left" vertical="center"/>
    </xf>
    <xf numFmtId="167" fontId="2" fillId="0" borderId="1" xfId="1" applyNumberFormat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/>
    </xf>
    <xf numFmtId="0" fontId="19" fillId="0" borderId="0" xfId="1" applyFont="1" applyBorder="1" applyProtection="1"/>
    <xf numFmtId="0" fontId="9" fillId="0" borderId="0" xfId="1" applyFont="1" applyBorder="1" applyProtection="1"/>
    <xf numFmtId="0" fontId="2" fillId="0" borderId="1" xfId="1" applyFont="1" applyBorder="1" applyAlignment="1" applyProtection="1">
      <alignment vertical="center"/>
    </xf>
    <xf numFmtId="3" fontId="10" fillId="0" borderId="11" xfId="1" applyNumberFormat="1" applyFont="1" applyBorder="1" applyAlignment="1" applyProtection="1">
      <alignment horizontal="center" vertical="center"/>
      <protection locked="0"/>
    </xf>
    <xf numFmtId="1" fontId="9" fillId="0" borderId="0" xfId="1" applyNumberFormat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/>
    </xf>
    <xf numFmtId="0" fontId="19" fillId="0" borderId="0" xfId="1" applyFont="1" applyProtection="1"/>
    <xf numFmtId="0" fontId="1" fillId="0" borderId="0" xfId="1" applyBorder="1" applyAlignment="1" applyProtection="1">
      <alignment horizontal="center"/>
    </xf>
    <xf numFmtId="0" fontId="1" fillId="0" borderId="0" xfId="1" applyBorder="1" applyAlignment="1" applyProtection="1">
      <alignment vertical="center"/>
    </xf>
    <xf numFmtId="3" fontId="9" fillId="0" borderId="0" xfId="1" applyNumberFormat="1" applyFont="1" applyBorder="1" applyAlignment="1" applyProtection="1">
      <alignment horizontal="center"/>
    </xf>
    <xf numFmtId="0" fontId="2" fillId="0" borderId="13" xfId="1" applyFont="1" applyBorder="1" applyAlignment="1" applyProtection="1">
      <alignment vertical="center"/>
    </xf>
    <xf numFmtId="3" fontId="20" fillId="0" borderId="1" xfId="1" applyNumberFormat="1" applyFont="1" applyBorder="1" applyAlignment="1" applyProtection="1">
      <alignment horizontal="center" vertical="center"/>
    </xf>
    <xf numFmtId="0" fontId="9" fillId="0" borderId="0" xfId="1" applyFont="1" applyProtection="1"/>
    <xf numFmtId="3" fontId="5" fillId="0" borderId="1" xfId="1" applyNumberFormat="1" applyFont="1" applyBorder="1" applyAlignment="1" applyProtection="1">
      <alignment horizontal="center" vertical="center"/>
    </xf>
    <xf numFmtId="3" fontId="21" fillId="0" borderId="1" xfId="1" applyNumberFormat="1" applyFont="1" applyBorder="1" applyAlignment="1" applyProtection="1">
      <alignment horizontal="center" vertical="center"/>
    </xf>
    <xf numFmtId="9" fontId="8" fillId="2" borderId="1" xfId="2" applyFont="1" applyFill="1" applyBorder="1" applyAlignment="1" applyProtection="1">
      <alignment horizontal="center" vertical="center"/>
    </xf>
    <xf numFmtId="9" fontId="8" fillId="3" borderId="1" xfId="2" applyFont="1" applyFill="1" applyBorder="1" applyAlignment="1" applyProtection="1">
      <alignment horizontal="center" vertical="center"/>
    </xf>
    <xf numFmtId="9" fontId="8" fillId="4" borderId="1" xfId="2" applyFont="1" applyFill="1" applyBorder="1" applyAlignment="1" applyProtection="1">
      <alignment horizontal="center" vertical="center"/>
    </xf>
    <xf numFmtId="9" fontId="8" fillId="5" borderId="1" xfId="2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top"/>
      <protection locked="0"/>
    </xf>
    <xf numFmtId="0" fontId="1" fillId="0" borderId="0" xfId="1" applyBorder="1" applyAlignment="1" applyProtection="1">
      <alignment vertical="top"/>
      <protection locked="0"/>
    </xf>
    <xf numFmtId="0" fontId="22" fillId="0" borderId="5" xfId="1" applyFont="1" applyBorder="1" applyProtection="1"/>
    <xf numFmtId="0" fontId="24" fillId="0" borderId="0" xfId="3" applyFont="1" applyBorder="1" applyAlignment="1" applyProtection="1"/>
    <xf numFmtId="0" fontId="22" fillId="0" borderId="0" xfId="1" applyFont="1" applyProtection="1"/>
    <xf numFmtId="0" fontId="22" fillId="0" borderId="0" xfId="1" applyFont="1" applyBorder="1" applyAlignment="1" applyProtection="1"/>
    <xf numFmtId="0" fontId="22" fillId="0" borderId="0" xfId="1" applyFont="1" applyBorder="1" applyProtection="1"/>
    <xf numFmtId="0" fontId="25" fillId="0" borderId="0" xfId="1" applyFont="1" applyBorder="1" applyProtection="1"/>
    <xf numFmtId="0" fontId="25" fillId="0" borderId="0" xfId="1" applyFont="1" applyBorder="1" applyAlignment="1" applyProtection="1">
      <alignment horizontal="center"/>
    </xf>
    <xf numFmtId="0" fontId="25" fillId="0" borderId="6" xfId="1" applyFont="1" applyBorder="1" applyProtection="1"/>
    <xf numFmtId="0" fontId="25" fillId="0" borderId="0" xfId="1" applyFont="1" applyProtection="1"/>
    <xf numFmtId="0" fontId="3" fillId="0" borderId="8" xfId="1" applyFont="1" applyBorder="1" applyProtection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right"/>
    </xf>
    <xf numFmtId="164" fontId="28" fillId="6" borderId="0" xfId="0" applyNumberFormat="1" applyFont="1" applyFill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  <protection locked="0"/>
    </xf>
    <xf numFmtId="165" fontId="0" fillId="7" borderId="0" xfId="0" applyNumberFormat="1" applyFill="1" applyAlignment="1" applyProtection="1">
      <alignment horizontal="center"/>
      <protection locked="0"/>
    </xf>
    <xf numFmtId="0" fontId="0" fillId="7" borderId="0" xfId="0" applyFill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2" fillId="0" borderId="2" xfId="1" applyFont="1" applyBorder="1" applyAlignment="1" applyProtection="1">
      <alignment horizontal="center" vertical="center"/>
      <protection locked="0"/>
    </xf>
    <xf numFmtId="0" fontId="1" fillId="0" borderId="3" xfId="1" applyBorder="1" applyAlignment="1" applyProtection="1">
      <alignment horizontal="center" vertical="center"/>
      <protection locked="0"/>
    </xf>
    <xf numFmtId="0" fontId="1" fillId="0" borderId="4" xfId="1" applyBorder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0" fontId="1" fillId="0" borderId="0" xfId="1" applyBorder="1" applyAlignment="1" applyProtection="1">
      <alignment horizontal="center" vertical="center"/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0" fontId="1" fillId="0" borderId="7" xfId="1" applyBorder="1" applyAlignment="1" applyProtection="1">
      <alignment horizontal="center" vertical="center"/>
      <protection locked="0"/>
    </xf>
    <xf numFmtId="0" fontId="1" fillId="0" borderId="8" xfId="1" applyBorder="1" applyAlignment="1" applyProtection="1">
      <alignment horizontal="center" vertical="center"/>
      <protection locked="0"/>
    </xf>
    <xf numFmtId="0" fontId="1" fillId="0" borderId="9" xfId="1" applyBorder="1" applyAlignment="1" applyProtection="1">
      <alignment horizontal="center" vertical="center"/>
      <protection locked="0"/>
    </xf>
  </cellXfs>
  <cellStyles count="4">
    <cellStyle name="Hipervínculo" xfId="3" builtinId="8"/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22820458253532E-2"/>
          <c:y val="2.6615272708428832E-2"/>
          <c:w val="0.86652127402993551"/>
          <c:h val="0.86711720207755349"/>
        </c:manualLayout>
      </c:layout>
      <c:scatterChart>
        <c:scatterStyle val="lineMarker"/>
        <c:varyColors val="0"/>
        <c:ser>
          <c:idx val="1"/>
          <c:order val="0"/>
          <c:tx>
            <c:v>Mínima tensión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'Goodman_calc '!$X$19:$X$20</c:f>
              <c:numCache>
                <c:formatCode>General</c:formatCode>
                <c:ptCount val="2"/>
                <c:pt idx="0">
                  <c:v>0</c:v>
                </c:pt>
                <c:pt idx="1">
                  <c:v>105000</c:v>
                </c:pt>
              </c:numCache>
            </c:numRef>
          </c:xVal>
          <c:yVal>
            <c:numRef>
              <c:f>'Goodman_calc '!$Y$19:$Y$20</c:f>
              <c:numCache>
                <c:formatCode>General</c:formatCode>
                <c:ptCount val="2"/>
                <c:pt idx="0">
                  <c:v>0</c:v>
                </c:pt>
                <c:pt idx="1">
                  <c:v>105000</c:v>
                </c:pt>
              </c:numCache>
            </c:numRef>
          </c:yVal>
          <c:smooth val="0"/>
        </c:ser>
        <c:ser>
          <c:idx val="5"/>
          <c:order val="1"/>
          <c:spPr>
            <a:ln w="28575">
              <a:noFill/>
            </a:ln>
          </c:spPr>
          <c:marker>
            <c:symbol val="none"/>
          </c:marker>
          <c:dPt>
            <c:idx val="0"/>
            <c:marker>
              <c:symbol val="circle"/>
              <c:size val="7"/>
              <c:spPr>
                <a:solidFill>
                  <a:schemeClr val="accent2">
                    <a:lumMod val="75000"/>
                  </a:schemeClr>
                </a:solidFill>
              </c:spPr>
            </c:marker>
            <c:bubble3D val="0"/>
          </c:dPt>
          <c:dPt>
            <c:idx val="1"/>
            <c:marker>
              <c:symbol val="auto"/>
              <c:spPr>
                <a:solidFill>
                  <a:schemeClr val="accent3">
                    <a:lumMod val="50000"/>
                  </a:schemeClr>
                </a:solidFill>
              </c:spPr>
            </c:marker>
            <c:bubble3D val="0"/>
          </c:dPt>
          <c:dPt>
            <c:idx val="2"/>
            <c:marker>
              <c:symbol val="auto"/>
              <c:spPr>
                <a:solidFill>
                  <a:schemeClr val="tx2">
                    <a:lumMod val="60000"/>
                    <a:lumOff val="40000"/>
                  </a:schemeClr>
                </a:solidFill>
              </c:spPr>
            </c:marker>
            <c:bubble3D val="0"/>
          </c:dPt>
          <c:dPt>
            <c:idx val="3"/>
            <c:marker>
              <c:symbol val="auto"/>
              <c:spPr>
                <a:solidFill>
                  <a:schemeClr val="accent6">
                    <a:lumMod val="75000"/>
                  </a:schemeClr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T1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167583976558128E-2"/>
                  <c:y val="-9.0233037476729026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T2</a:t>
                    </a:r>
                  </a:p>
                </c:rich>
              </c:tx>
              <c:spPr/>
              <c:dLblPos val="r"/>
              <c:showLegendKey val="1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s-AR"/>
                      <a:t>T3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s-AR"/>
                      <a:t>T4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'Goodman_calc '!$D$22:$G$22</c:f>
              <c:numCache>
                <c:formatCode>#,##0</c:formatCode>
                <c:ptCount val="4"/>
                <c:pt idx="0">
                  <c:v>22503.542483409343</c:v>
                </c:pt>
                <c:pt idx="1">
                  <c:v>16640.793719219873</c:v>
                </c:pt>
                <c:pt idx="2">
                  <c:v>11534.857185371957</c:v>
                </c:pt>
                <c:pt idx="3">
                  <c:v>1006.2057264982795</c:v>
                </c:pt>
              </c:numCache>
            </c:numRef>
          </c:xVal>
          <c:yVal>
            <c:numRef>
              <c:f>'Goodman_calc '!$D$23:$G$23</c:f>
              <c:numCache>
                <c:formatCode>#,##0</c:formatCode>
                <c:ptCount val="4"/>
                <c:pt idx="0">
                  <c:v>35910.988795013654</c:v>
                </c:pt>
                <c:pt idx="1">
                  <c:v>31640.298062025915</c:v>
                </c:pt>
                <c:pt idx="2">
                  <c:v>29760.99834833452</c:v>
                </c:pt>
                <c:pt idx="3">
                  <c:v>10178.340582590128</c:v>
                </c:pt>
              </c:numCache>
            </c:numRef>
          </c:yVal>
          <c:smooth val="0"/>
        </c:ser>
        <c:ser>
          <c:idx val="2"/>
          <c:order val="2"/>
          <c:tx>
            <c:v>Máxima Tensión Admisible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'Goodman_calc '!$V$19:$V$21</c:f>
              <c:numCache>
                <c:formatCode>0</c:formatCode>
                <c:ptCount val="3"/>
                <c:pt idx="0">
                  <c:v>105000</c:v>
                </c:pt>
                <c:pt idx="1">
                  <c:v>0</c:v>
                </c:pt>
                <c:pt idx="2" formatCode="#,##0">
                  <c:v>-1993.7942735017205</c:v>
                </c:pt>
              </c:numCache>
            </c:numRef>
          </c:xVal>
          <c:yVal>
            <c:numRef>
              <c:f>'Goodman_calc '!$U$19:$U$21</c:f>
              <c:numCache>
                <c:formatCode>0</c:formatCode>
                <c:ptCount val="3"/>
                <c:pt idx="0">
                  <c:v>87812.5</c:v>
                </c:pt>
                <c:pt idx="1">
                  <c:v>28750</c:v>
                </c:pt>
                <c:pt idx="2">
                  <c:v>27628.490721155282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16832"/>
        <c:axId val="184639872"/>
      </c:scatterChart>
      <c:valAx>
        <c:axId val="184616832"/>
        <c:scaling>
          <c:orientation val="minMax"/>
          <c:max val="120000"/>
          <c:min val="-20000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Smin - Ksi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84639872"/>
        <c:crosses val="autoZero"/>
        <c:crossBetween val="midCat"/>
        <c:majorUnit val="10000"/>
        <c:minorUnit val="5000"/>
        <c:dispUnits>
          <c:builtInUnit val="thousands"/>
        </c:dispUnits>
      </c:valAx>
      <c:valAx>
        <c:axId val="184639872"/>
        <c:scaling>
          <c:orientation val="minMax"/>
          <c:max val="120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S Max - Ksi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low"/>
        <c:spPr>
          <a:solidFill>
            <a:schemeClr val="bg1"/>
          </a:solidFill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84616832"/>
        <c:crosses val="autoZero"/>
        <c:crossBetween val="midCat"/>
        <c:minorUnit val="5000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2931823792296238"/>
          <c:y val="0.76990468296726067"/>
          <c:w val="0.29020075193303541"/>
          <c:h val="8.44395147201026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65000"/>
        </a:schemeClr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" r="0.75" t="1" header="0" footer="0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mp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385081</xdr:colOff>
      <xdr:row>4</xdr:row>
      <xdr:rowOff>14967</xdr:rowOff>
    </xdr:from>
    <xdr:to>
      <xdr:col>19</xdr:col>
      <xdr:colOff>594631</xdr:colOff>
      <xdr:row>24</xdr:row>
      <xdr:rowOff>259896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671287</xdr:colOff>
      <xdr:row>10</xdr:row>
      <xdr:rowOff>115093</xdr:rowOff>
    </xdr:from>
    <xdr:to>
      <xdr:col>4</xdr:col>
      <xdr:colOff>633867</xdr:colOff>
      <xdr:row>12</xdr:row>
      <xdr:rowOff>47625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4 CuadroTexto"/>
            <xdr:cNvSpPr txBox="1"/>
          </xdr:nvSpPr>
          <xdr:spPr>
            <a:xfrm>
              <a:off x="833212" y="2401093"/>
              <a:ext cx="3639230" cy="456407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es-E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l"/>
              <a14:m>
                <m:oMath xmlns:m="http://schemas.openxmlformats.org/officeDocument/2006/math">
                  <m:sSub>
                    <m:sSubPr>
                      <m:ctrlPr>
                        <a:rPr lang="es-AR" sz="1600" i="1">
                          <a:latin typeface="Cambria Math"/>
                        </a:rPr>
                      </m:ctrlPr>
                    </m:sSubPr>
                    <m:e>
                      <m:r>
                        <a:rPr lang="es-ES_tradnl" sz="1600" b="0" i="1">
                          <a:latin typeface="Cambria Math"/>
                        </a:rPr>
                        <m:t>𝑆</m:t>
                      </m:r>
                    </m:e>
                    <m:sub>
                      <m:r>
                        <a:rPr lang="es-ES_tradnl" sz="1600" b="0" i="1">
                          <a:latin typeface="Cambria Math"/>
                        </a:rPr>
                        <m:t>𝑎𝑑𝑚</m:t>
                      </m:r>
                    </m:sub>
                  </m:sSub>
                </m:oMath>
              </a14:m>
              <a:r>
                <a:rPr lang="es-AR" sz="1600"/>
                <a:t>=</a:t>
              </a:r>
              <a14:m>
                <m:oMath xmlns:m="http://schemas.openxmlformats.org/officeDocument/2006/math">
                  <m:d>
                    <m:dPr>
                      <m:ctrlPr>
                        <a:rPr lang="es-AR" sz="1600" i="1">
                          <a:latin typeface="Cambria Math"/>
                        </a:rPr>
                      </m:ctrlPr>
                    </m:dPr>
                    <m:e>
                      <m:f>
                        <m:fPr>
                          <m:ctrlPr>
                            <a:rPr lang="es-AR" sz="1600" i="1">
                              <a:latin typeface="Cambria Math"/>
                            </a:rPr>
                          </m:ctrlPr>
                        </m:fPr>
                        <m:num>
                          <m:r>
                            <a:rPr lang="es-ES_tradnl" sz="1600" b="0" i="1">
                              <a:latin typeface="Cambria Math"/>
                            </a:rPr>
                            <m:t>𝑈𝑇𝑆</m:t>
                          </m:r>
                        </m:num>
                        <m:den>
                          <m:r>
                            <a:rPr lang="es-ES_tradnl" sz="1600" b="0" i="1">
                              <a:latin typeface="Cambria Math"/>
                            </a:rPr>
                            <m:t>𝐴</m:t>
                          </m:r>
                        </m:den>
                      </m:f>
                      <m:r>
                        <a:rPr lang="es-ES_tradnl" sz="1600" b="0" i="1">
                          <a:latin typeface="Cambria Math"/>
                        </a:rPr>
                        <m:t>+</m:t>
                      </m:r>
                      <m:r>
                        <m:rPr>
                          <m:nor/>
                        </m:rPr>
                        <a:rPr lang="es-ES_tradnl" sz="1600" b="0" i="0">
                          <a:latin typeface="Cambria Math"/>
                        </a:rPr>
                        <m:t>B</m:t>
                      </m:r>
                      <m:r>
                        <m:rPr>
                          <m:nor/>
                        </m:rPr>
                        <a:rPr lang="es-AR" sz="1600"/>
                        <m:t> </m:t>
                      </m:r>
                      <m:r>
                        <m:rPr>
                          <m:nor/>
                        </m:rPr>
                        <a:rPr lang="es-AR" sz="1600"/>
                        <m:t>x</m:t>
                      </m:r>
                      <m:r>
                        <m:rPr>
                          <m:nor/>
                        </m:rPr>
                        <a:rPr lang="es-AR" sz="1600"/>
                        <m:t> </m:t>
                      </m:r>
                      <m:sSub>
                        <m:sSubPr>
                          <m:ctrlPr>
                            <a:rPr lang="es-AR" sz="160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es-ES_tradnl" sz="1600" b="0" i="1">
                              <a:latin typeface="Cambria Math"/>
                            </a:rPr>
                            <m:t>𝑆</m:t>
                          </m:r>
                        </m:e>
                        <m:sub>
                          <m:r>
                            <a:rPr lang="es-ES_tradnl" sz="1600" b="0" i="1">
                              <a:latin typeface="Cambria Math"/>
                            </a:rPr>
                            <m:t>𝑚𝑖𝑛</m:t>
                          </m:r>
                        </m:sub>
                      </m:sSub>
                    </m:e>
                  </m:d>
                </m:oMath>
              </a14:m>
              <a:r>
                <a:rPr lang="es-AR" sz="1600"/>
                <a:t> x </a:t>
              </a:r>
              <a14:m>
                <m:oMath xmlns:m="http://schemas.openxmlformats.org/officeDocument/2006/math">
                  <m:sSub>
                    <m:sSubPr>
                      <m:ctrlPr>
                        <a:rPr lang="es-AR" sz="1600" i="1">
                          <a:latin typeface="Cambria Math"/>
                        </a:rPr>
                      </m:ctrlPr>
                    </m:sSubPr>
                    <m:e>
                      <m:r>
                        <a:rPr lang="es-ES_tradnl" sz="1600" b="0" i="1">
                          <a:latin typeface="Cambria Math"/>
                        </a:rPr>
                        <m:t>𝐹</m:t>
                      </m:r>
                    </m:e>
                    <m:sub>
                      <m:r>
                        <a:rPr lang="es-ES_tradnl" sz="1600" b="0" i="1">
                          <a:latin typeface="Cambria Math"/>
                        </a:rPr>
                        <m:t>𝑠</m:t>
                      </m:r>
                    </m:sub>
                  </m:sSub>
                </m:oMath>
              </a14:m>
              <a:endParaRPr lang="es-AR" sz="1600"/>
            </a:p>
          </xdr:txBody>
        </xdr:sp>
      </mc:Choice>
      <mc:Fallback xmlns="">
        <xdr:sp macro="" textlink="">
          <xdr:nvSpPr>
            <xdr:cNvPr id="3" name="4 CuadroTexto"/>
            <xdr:cNvSpPr txBox="1"/>
          </xdr:nvSpPr>
          <xdr:spPr>
            <a:xfrm>
              <a:off x="833212" y="2401093"/>
              <a:ext cx="3639230" cy="456407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es-E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l"/>
              <a:r>
                <a:rPr lang="es-ES_tradnl" sz="1600" b="0" i="0">
                  <a:latin typeface="Cambria Math"/>
                </a:rPr>
                <a:t>𝑆</a:t>
              </a:r>
              <a:r>
                <a:rPr lang="es-AR" sz="1600" b="0" i="0">
                  <a:latin typeface="Cambria Math"/>
                </a:rPr>
                <a:t>_</a:t>
              </a:r>
              <a:r>
                <a:rPr lang="es-ES_tradnl" sz="1600" b="0" i="0">
                  <a:latin typeface="Cambria Math"/>
                </a:rPr>
                <a:t>𝑎𝑑𝑚</a:t>
              </a:r>
              <a:r>
                <a:rPr lang="es-AR" sz="1600"/>
                <a:t>=</a:t>
              </a:r>
              <a:r>
                <a:rPr lang="es-AR" sz="1600" i="0">
                  <a:latin typeface="Cambria Math"/>
                </a:rPr>
                <a:t>(</a:t>
              </a:r>
              <a:r>
                <a:rPr lang="es-ES_tradnl" sz="1600" b="0" i="0">
                  <a:latin typeface="Cambria Math"/>
                </a:rPr>
                <a:t>𝑈𝑇𝑆</a:t>
              </a:r>
              <a:r>
                <a:rPr lang="es-AR" sz="1600" b="0" i="0">
                  <a:latin typeface="Cambria Math"/>
                </a:rPr>
                <a:t>/</a:t>
              </a:r>
              <a:r>
                <a:rPr lang="es-ES_tradnl" sz="1600" b="0" i="0">
                  <a:latin typeface="Cambria Math"/>
                </a:rPr>
                <a:t>𝐴+"B</a:t>
              </a:r>
              <a:r>
                <a:rPr lang="es-AR" sz="1600" i="0"/>
                <a:t> x </a:t>
              </a:r>
              <a:r>
                <a:rPr lang="es-AR" sz="1600" i="0">
                  <a:latin typeface="Cambria Math"/>
                </a:rPr>
                <a:t>" </a:t>
              </a:r>
              <a:r>
                <a:rPr lang="es-ES_tradnl" sz="1600" b="0" i="0">
                  <a:latin typeface="Cambria Math"/>
                </a:rPr>
                <a:t>𝑆</a:t>
              </a:r>
              <a:r>
                <a:rPr lang="es-AR" sz="1600" b="0" i="0">
                  <a:latin typeface="Cambria Math"/>
                </a:rPr>
                <a:t>_</a:t>
              </a:r>
              <a:r>
                <a:rPr lang="es-ES_tradnl" sz="1600" b="0" i="0">
                  <a:latin typeface="Cambria Math"/>
                </a:rPr>
                <a:t>𝑚𝑖𝑛 )</a:t>
              </a:r>
              <a:r>
                <a:rPr lang="es-AR" sz="1600"/>
                <a:t> x </a:t>
              </a:r>
              <a:r>
                <a:rPr lang="es-ES_tradnl" sz="1600" b="0" i="0">
                  <a:latin typeface="Cambria Math"/>
                </a:rPr>
                <a:t>𝐹</a:t>
              </a:r>
              <a:r>
                <a:rPr lang="es-AR" sz="1600" b="0" i="0">
                  <a:latin typeface="Cambria Math"/>
                </a:rPr>
                <a:t>_</a:t>
              </a:r>
              <a:r>
                <a:rPr lang="es-ES_tradnl" sz="1600" b="0" i="0">
                  <a:latin typeface="Cambria Math"/>
                </a:rPr>
                <a:t>𝑠</a:t>
              </a:r>
              <a:endParaRPr lang="es-AR" sz="1600"/>
            </a:p>
          </xdr:txBody>
        </xdr:sp>
      </mc:Fallback>
    </mc:AlternateContent>
    <xdr:clientData/>
  </xdr:twoCellAnchor>
  <xdr:twoCellAnchor>
    <xdr:from>
      <xdr:col>1</xdr:col>
      <xdr:colOff>666749</xdr:colOff>
      <xdr:row>12</xdr:row>
      <xdr:rowOff>95250</xdr:rowOff>
    </xdr:from>
    <xdr:to>
      <xdr:col>4</xdr:col>
      <xdr:colOff>523454</xdr:colOff>
      <xdr:row>14</xdr:row>
      <xdr:rowOff>78651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9 CuadroTexto"/>
            <xdr:cNvSpPr txBox="1"/>
          </xdr:nvSpPr>
          <xdr:spPr>
            <a:xfrm>
              <a:off x="828674" y="2905125"/>
              <a:ext cx="3533355" cy="47870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s-E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14:m>
                <m:oMath xmlns:m="http://schemas.openxmlformats.org/officeDocument/2006/math">
                  <m:r>
                    <a:rPr lang="es-ES_tradnl" sz="1600" i="1">
                      <a:latin typeface="Cambria Math"/>
                    </a:rPr>
                    <m:t>%</m:t>
                  </m:r>
                  <m:r>
                    <a:rPr lang="es-ES_tradnl" sz="1600" b="0" i="1">
                      <a:latin typeface="Cambria Math"/>
                    </a:rPr>
                    <m:t> </m:t>
                  </m:r>
                  <m:r>
                    <a:rPr lang="es-ES_tradnl" sz="1600" b="0" i="1">
                      <a:latin typeface="Cambria Math"/>
                    </a:rPr>
                    <m:t>𝐺𝑜𝑜𝑑𝑚𝑎𝑛</m:t>
                  </m:r>
                </m:oMath>
              </a14:m>
              <a:r>
                <a:rPr lang="es-AR" sz="1600"/>
                <a:t>=</a:t>
              </a:r>
              <a14:m>
                <m:oMath xmlns:m="http://schemas.openxmlformats.org/officeDocument/2006/math">
                  <m:d>
                    <m:dPr>
                      <m:ctrlPr>
                        <a:rPr lang="es-AR" sz="1600" i="1">
                          <a:latin typeface="Cambria Math"/>
                        </a:rPr>
                      </m:ctrlPr>
                    </m:dPr>
                    <m:e>
                      <m:f>
                        <m:fPr>
                          <m:ctrlPr>
                            <a:rPr lang="es-AR" sz="1600" i="1">
                              <a:latin typeface="Cambria Math"/>
                            </a:rPr>
                          </m:ctrlPr>
                        </m:fPr>
                        <m:num>
                          <m:sSub>
                            <m:sSubPr>
                              <m:ctrlPr>
                                <a:rPr lang="es-AR" sz="1600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a:rPr lang="es-ES_tradnl" sz="1600" b="0" i="1">
                                  <a:latin typeface="Cambria Math"/>
                                </a:rPr>
                                <m:t>𝑆</m:t>
                              </m:r>
                            </m:e>
                            <m:sub>
                              <m:r>
                                <a:rPr lang="es-ES_tradnl" sz="1600" b="0" i="1">
                                  <a:latin typeface="Cambria Math"/>
                                </a:rPr>
                                <m:t>𝑚𝑎𝑥</m:t>
                              </m:r>
                            </m:sub>
                          </m:sSub>
                          <m:r>
                            <a:rPr lang="es-ES_tradnl" sz="1600" b="0" i="1">
                              <a:latin typeface="Cambria Math"/>
                            </a:rPr>
                            <m:t>−</m:t>
                          </m:r>
                          <m:sSub>
                            <m:sSubPr>
                              <m:ctrlPr>
                                <a:rPr lang="es-AR" sz="1600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a:rPr lang="es-ES_tradnl" sz="1600" b="0" i="1">
                                  <a:latin typeface="Cambria Math"/>
                                </a:rPr>
                                <m:t> </m:t>
                              </m:r>
                              <m:r>
                                <a:rPr lang="es-ES_tradnl" sz="1600" b="0" i="1">
                                  <a:latin typeface="Cambria Math"/>
                                </a:rPr>
                                <m:t>𝑆</m:t>
                              </m:r>
                            </m:e>
                            <m:sub>
                              <m:r>
                                <a:rPr lang="es-ES_tradnl" sz="1600" b="0" i="1">
                                  <a:latin typeface="Cambria Math"/>
                                </a:rPr>
                                <m:t>𝑚𝑖𝑛</m:t>
                              </m:r>
                            </m:sub>
                          </m:sSub>
                        </m:num>
                        <m:den>
                          <m:sSub>
                            <m:sSubPr>
                              <m:ctrlPr>
                                <a:rPr lang="es-AR" sz="1600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a:rPr lang="es-ES_tradnl" sz="1600" b="0" i="1">
                                  <a:latin typeface="Cambria Math"/>
                                </a:rPr>
                                <m:t>𝑆</m:t>
                              </m:r>
                            </m:e>
                            <m:sub>
                              <m:r>
                                <a:rPr lang="es-ES_tradnl" sz="1600" b="0" i="1">
                                  <a:latin typeface="Cambria Math"/>
                                </a:rPr>
                                <m:t>𝑎𝑑𝑚</m:t>
                              </m:r>
                            </m:sub>
                          </m:sSub>
                          <m:r>
                            <a:rPr lang="es-ES_tradnl" sz="1600" b="0" i="1">
                              <a:latin typeface="Cambria Math"/>
                            </a:rPr>
                            <m:t>−</m:t>
                          </m:r>
                          <m:sSub>
                            <m:sSubPr>
                              <m:ctrlPr>
                                <a:rPr lang="es-AR" sz="1600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a:rPr lang="es-ES_tradnl" sz="1600" b="0" i="1">
                                  <a:latin typeface="Cambria Math"/>
                                </a:rPr>
                                <m:t> </m:t>
                              </m:r>
                              <m:r>
                                <a:rPr lang="es-ES_tradnl" sz="1600" b="0" i="1">
                                  <a:latin typeface="Cambria Math"/>
                                </a:rPr>
                                <m:t>𝑆</m:t>
                              </m:r>
                            </m:e>
                            <m:sub>
                              <m:r>
                                <a:rPr lang="es-ES_tradnl" sz="1600" b="0" i="1">
                                  <a:latin typeface="Cambria Math"/>
                                </a:rPr>
                                <m:t>𝑚𝑖𝑛</m:t>
                              </m:r>
                            </m:sub>
                          </m:sSub>
                        </m:den>
                      </m:f>
                    </m:e>
                  </m:d>
                </m:oMath>
              </a14:m>
              <a:r>
                <a:rPr lang="es-AR" sz="1600"/>
                <a:t> x 100</a:t>
              </a:r>
            </a:p>
          </xdr:txBody>
        </xdr:sp>
      </mc:Choice>
      <mc:Fallback xmlns="">
        <xdr:sp macro="" textlink="">
          <xdr:nvSpPr>
            <xdr:cNvPr id="4" name="9 CuadroTexto"/>
            <xdr:cNvSpPr txBox="1"/>
          </xdr:nvSpPr>
          <xdr:spPr>
            <a:xfrm>
              <a:off x="828674" y="2905125"/>
              <a:ext cx="3533355" cy="47870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s-E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r>
                <a:rPr lang="es-ES_tradnl" sz="1600" i="0">
                  <a:latin typeface="Cambria Math"/>
                </a:rPr>
                <a:t>%</a:t>
              </a:r>
              <a:r>
                <a:rPr lang="es-ES_tradnl" sz="1600" b="0" i="0">
                  <a:latin typeface="Cambria Math"/>
                </a:rPr>
                <a:t> 𝐺𝑜𝑜𝑑𝑚𝑎𝑛</a:t>
              </a:r>
              <a:r>
                <a:rPr lang="es-AR" sz="1600"/>
                <a:t>=</a:t>
              </a:r>
              <a:r>
                <a:rPr lang="es-AR" sz="1600" i="0">
                  <a:latin typeface="Cambria Math"/>
                </a:rPr>
                <a:t>((</a:t>
              </a:r>
              <a:r>
                <a:rPr lang="es-ES_tradnl" sz="1600" b="0" i="0">
                  <a:latin typeface="Cambria Math"/>
                </a:rPr>
                <a:t>𝑆</a:t>
              </a:r>
              <a:r>
                <a:rPr lang="es-AR" sz="1600" b="0" i="0">
                  <a:latin typeface="Cambria Math"/>
                </a:rPr>
                <a:t>_</a:t>
              </a:r>
              <a:r>
                <a:rPr lang="es-ES_tradnl" sz="1600" b="0" i="0">
                  <a:latin typeface="Cambria Math"/>
                </a:rPr>
                <a:t>𝑚𝑎𝑥−</a:t>
              </a:r>
              <a:r>
                <a:rPr lang="es-AR" sz="1600" b="0" i="0">
                  <a:latin typeface="Cambria Math"/>
                </a:rPr>
                <a:t>〖</a:t>
              </a:r>
              <a:r>
                <a:rPr lang="es-ES_tradnl" sz="1600" b="0" i="0">
                  <a:latin typeface="Cambria Math"/>
                </a:rPr>
                <a:t> 𝑆</a:t>
              </a:r>
              <a:r>
                <a:rPr lang="es-AR" sz="1600" b="0" i="0">
                  <a:latin typeface="Cambria Math"/>
                </a:rPr>
                <a:t>〗_</a:t>
              </a:r>
              <a:r>
                <a:rPr lang="es-ES_tradnl" sz="1600" b="0" i="0">
                  <a:latin typeface="Cambria Math"/>
                </a:rPr>
                <a:t>𝑚𝑖𝑛</a:t>
              </a:r>
              <a:r>
                <a:rPr lang="es-AR" sz="1600" b="0" i="0">
                  <a:latin typeface="Cambria Math"/>
                </a:rPr>
                <a:t>)/(</a:t>
              </a:r>
              <a:r>
                <a:rPr lang="es-ES_tradnl" sz="1600" b="0" i="0">
                  <a:latin typeface="Cambria Math"/>
                </a:rPr>
                <a:t>𝑆</a:t>
              </a:r>
              <a:r>
                <a:rPr lang="es-AR" sz="1600" b="0" i="0">
                  <a:latin typeface="Cambria Math"/>
                </a:rPr>
                <a:t>_</a:t>
              </a:r>
              <a:r>
                <a:rPr lang="es-ES_tradnl" sz="1600" b="0" i="0">
                  <a:latin typeface="Cambria Math"/>
                </a:rPr>
                <a:t>𝑎𝑑𝑚−</a:t>
              </a:r>
              <a:r>
                <a:rPr lang="es-AR" sz="1600" b="0" i="0">
                  <a:latin typeface="Cambria Math"/>
                </a:rPr>
                <a:t>〖</a:t>
              </a:r>
              <a:r>
                <a:rPr lang="es-ES_tradnl" sz="1600" b="0" i="0">
                  <a:latin typeface="Cambria Math"/>
                </a:rPr>
                <a:t> 𝑆</a:t>
              </a:r>
              <a:r>
                <a:rPr lang="es-AR" sz="1600" b="0" i="0">
                  <a:latin typeface="Cambria Math"/>
                </a:rPr>
                <a:t>〗_</a:t>
              </a:r>
              <a:r>
                <a:rPr lang="es-ES_tradnl" sz="1600" b="0" i="0">
                  <a:latin typeface="Cambria Math"/>
                </a:rPr>
                <a:t>𝑚𝑖𝑛 </a:t>
              </a:r>
              <a:r>
                <a:rPr lang="es-AR" sz="1600" b="0" i="0">
                  <a:latin typeface="Cambria Math"/>
                </a:rPr>
                <a:t>)</a:t>
              </a:r>
              <a:r>
                <a:rPr lang="es-ES_tradnl" sz="1600" b="0" i="0">
                  <a:latin typeface="Cambria Math"/>
                </a:rPr>
                <a:t>)</a:t>
              </a:r>
              <a:r>
                <a:rPr lang="es-AR" sz="1600"/>
                <a:t> x 100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0</xdr:colOff>
      <xdr:row>27</xdr:row>
      <xdr:rowOff>0</xdr:rowOff>
    </xdr:from>
    <xdr:to>
      <xdr:col>19</xdr:col>
      <xdr:colOff>639536</xdr:colOff>
      <xdr:row>55</xdr:row>
      <xdr:rowOff>84241</xdr:rowOff>
    </xdr:to>
    <xdr:pic>
      <xdr:nvPicPr>
        <xdr:cNvPr id="5" name="4 Imagen" descr="Recorte de pantalla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7762875"/>
          <a:ext cx="15165161" cy="6465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I14" sqref="I14"/>
    </sheetView>
  </sheetViews>
  <sheetFormatPr baseColWidth="10" defaultRowHeight="15" x14ac:dyDescent="0.25"/>
  <cols>
    <col min="1" max="1" width="15.85546875" customWidth="1"/>
    <col min="2" max="2" width="12.7109375" bestFit="1" customWidth="1"/>
  </cols>
  <sheetData>
    <row r="1" spans="1:11" x14ac:dyDescent="0.25">
      <c r="B1" s="106" t="s">
        <v>43</v>
      </c>
      <c r="C1" s="106"/>
      <c r="D1" s="106"/>
      <c r="E1" s="106"/>
      <c r="F1" s="106"/>
      <c r="G1" s="106" t="s">
        <v>58</v>
      </c>
      <c r="H1" s="106"/>
      <c r="I1" s="105" t="s">
        <v>54</v>
      </c>
      <c r="J1" s="105"/>
      <c r="K1" s="98">
        <f>((((5.06*POWER(H4,2)))*((H5+H6*10)/10)*H7)-((C8*$H$7/7.8)*0.456))/0.456</f>
        <v>5985.4394800824548</v>
      </c>
    </row>
    <row r="2" spans="1:11" s="1" customFormat="1" x14ac:dyDescent="0.25">
      <c r="C2" s="1" t="s">
        <v>1</v>
      </c>
      <c r="D2" s="1" t="s">
        <v>2</v>
      </c>
      <c r="E2" s="1" t="s">
        <v>3</v>
      </c>
      <c r="F2" s="1" t="s">
        <v>4</v>
      </c>
      <c r="G2" s="96" t="s">
        <v>47</v>
      </c>
      <c r="H2" s="102">
        <v>2.5</v>
      </c>
    </row>
    <row r="3" spans="1:11" x14ac:dyDescent="0.25">
      <c r="A3" s="105" t="s">
        <v>60</v>
      </c>
      <c r="B3" s="105"/>
      <c r="C3" s="3">
        <f>(H3*POWER(H2,2)/70500)</f>
        <v>2.4822695035460994E-2</v>
      </c>
      <c r="D3" s="3">
        <f>C3</f>
        <v>2.4822695035460994E-2</v>
      </c>
      <c r="E3" s="3">
        <f>D3</f>
        <v>2.4822695035460994E-2</v>
      </c>
      <c r="F3" s="3">
        <f>E3</f>
        <v>2.4822695035460994E-2</v>
      </c>
      <c r="G3" s="96" t="s">
        <v>48</v>
      </c>
      <c r="H3" s="102">
        <v>280</v>
      </c>
    </row>
    <row r="4" spans="1:11" x14ac:dyDescent="0.25">
      <c r="A4" s="105" t="s">
        <v>61</v>
      </c>
      <c r="B4" s="105"/>
      <c r="C4" s="4">
        <f>G24</f>
        <v>21483.35</v>
      </c>
      <c r="D4" s="4">
        <f>G25</f>
        <v>12527.2</v>
      </c>
      <c r="E4" s="4">
        <f>G26</f>
        <v>6791.62</v>
      </c>
      <c r="F4" s="4">
        <f>G27</f>
        <v>1762.5</v>
      </c>
      <c r="G4" s="96" t="s">
        <v>55</v>
      </c>
      <c r="H4" s="102">
        <v>2</v>
      </c>
    </row>
    <row r="5" spans="1:11" x14ac:dyDescent="0.25">
      <c r="A5" s="105" t="s">
        <v>54</v>
      </c>
      <c r="B5" s="105"/>
      <c r="C5" s="98">
        <v>6187.8</v>
      </c>
      <c r="D5" s="100">
        <f t="shared" ref="D5:F6" si="0">C5</f>
        <v>6187.8</v>
      </c>
      <c r="E5" s="100">
        <f t="shared" si="0"/>
        <v>6187.8</v>
      </c>
      <c r="F5" s="100">
        <f t="shared" si="0"/>
        <v>6187.8</v>
      </c>
      <c r="G5" s="96" t="s">
        <v>56</v>
      </c>
      <c r="H5" s="102">
        <v>2256.2199999999998</v>
      </c>
    </row>
    <row r="6" spans="1:11" x14ac:dyDescent="0.25">
      <c r="A6" s="105" t="s">
        <v>53</v>
      </c>
      <c r="B6" s="105"/>
      <c r="C6" s="4">
        <v>5847</v>
      </c>
      <c r="D6" s="100">
        <f t="shared" si="0"/>
        <v>5847</v>
      </c>
      <c r="E6" s="100">
        <f t="shared" si="0"/>
        <v>5847</v>
      </c>
      <c r="F6" s="100">
        <f t="shared" si="0"/>
        <v>5847</v>
      </c>
      <c r="G6" s="96" t="s">
        <v>57</v>
      </c>
      <c r="H6" s="102">
        <v>1</v>
      </c>
    </row>
    <row r="7" spans="1:11" x14ac:dyDescent="0.25">
      <c r="A7" s="105" t="s">
        <v>50</v>
      </c>
      <c r="B7" s="105"/>
      <c r="C7" s="4">
        <f>C6-C5</f>
        <v>-340.80000000000018</v>
      </c>
      <c r="D7" s="100">
        <f t="shared" ref="D7:F7" si="1">D6-D5</f>
        <v>-340.80000000000018</v>
      </c>
      <c r="E7" s="100">
        <f t="shared" si="1"/>
        <v>-340.80000000000018</v>
      </c>
      <c r="F7" s="100">
        <f t="shared" si="1"/>
        <v>-340.80000000000018</v>
      </c>
      <c r="G7" s="99" t="s">
        <v>59</v>
      </c>
      <c r="H7" s="103">
        <v>0.92900000000000005</v>
      </c>
    </row>
    <row r="8" spans="1:11" x14ac:dyDescent="0.25">
      <c r="A8" s="105" t="s">
        <v>51</v>
      </c>
      <c r="B8" s="105"/>
      <c r="C8" s="4">
        <f>C4*(1+C3)+C5</f>
        <v>28204.424645390071</v>
      </c>
      <c r="D8" s="4">
        <f t="shared" ref="D8:F8" si="2">D4*(1+D3)+D5</f>
        <v>19025.958865248231</v>
      </c>
      <c r="E8" s="4">
        <f t="shared" si="2"/>
        <v>13148.006312056739</v>
      </c>
      <c r="F8" s="4">
        <f t="shared" si="2"/>
        <v>7994.05</v>
      </c>
    </row>
    <row r="9" spans="1:11" x14ac:dyDescent="0.25">
      <c r="A9" s="105" t="s">
        <v>10</v>
      </c>
      <c r="B9" s="105"/>
      <c r="C9" s="4" t="e">
        <f>#REF!</f>
        <v>#REF!</v>
      </c>
      <c r="D9" s="4" t="e">
        <f>#REF!</f>
        <v>#REF!</v>
      </c>
      <c r="E9" s="4" t="e">
        <f>#REF!</f>
        <v>#REF!</v>
      </c>
      <c r="F9" s="4" t="e">
        <f>#REF!</f>
        <v>#REF!</v>
      </c>
    </row>
    <row r="10" spans="1:11" x14ac:dyDescent="0.25">
      <c r="A10" s="105" t="s">
        <v>50</v>
      </c>
      <c r="B10" s="105"/>
      <c r="C10" s="4" t="e">
        <f>C9-C8</f>
        <v>#REF!</v>
      </c>
      <c r="D10" s="4" t="e">
        <f t="shared" ref="D10:F10" si="3">D9-D8</f>
        <v>#REF!</v>
      </c>
      <c r="E10" s="4" t="e">
        <f t="shared" si="3"/>
        <v>#REF!</v>
      </c>
      <c r="F10" s="4" t="e">
        <f t="shared" si="3"/>
        <v>#REF!</v>
      </c>
    </row>
    <row r="11" spans="1:11" x14ac:dyDescent="0.25">
      <c r="C11" s="1"/>
    </row>
    <row r="13" spans="1:11" x14ac:dyDescent="0.25">
      <c r="B13" s="106" t="s">
        <v>45</v>
      </c>
      <c r="C13" s="106"/>
      <c r="D13" s="106"/>
      <c r="E13" s="106"/>
      <c r="F13" s="106"/>
    </row>
    <row r="14" spans="1:11" x14ac:dyDescent="0.25">
      <c r="A14" s="105" t="s">
        <v>44</v>
      </c>
      <c r="B14" s="105"/>
      <c r="C14" s="4">
        <f>C8*$H$7/7.8</f>
        <v>3359.2192943035097</v>
      </c>
      <c r="D14" s="4">
        <f>D8*$H$7/7.8</f>
        <v>2266.0404853609753</v>
      </c>
      <c r="E14" s="4">
        <f>E8*$H$7/7.8</f>
        <v>1565.9612646026553</v>
      </c>
      <c r="F14" s="4">
        <f>F8*$H$7/7.8</f>
        <v>952.11185256410261</v>
      </c>
    </row>
    <row r="15" spans="1:11" x14ac:dyDescent="0.25">
      <c r="A15" s="105" t="s">
        <v>62</v>
      </c>
      <c r="B15" s="105"/>
      <c r="C15" s="4">
        <f>C4-C14</f>
        <v>18124.130705696487</v>
      </c>
      <c r="D15" s="4">
        <f>D4-D14</f>
        <v>10261.159514639025</v>
      </c>
      <c r="E15" s="4">
        <f>E4-E14</f>
        <v>5225.6587353973446</v>
      </c>
      <c r="F15" s="4">
        <f>F4-F14</f>
        <v>810.38814743589739</v>
      </c>
    </row>
    <row r="16" spans="1:11" x14ac:dyDescent="0.25">
      <c r="A16" s="105" t="s">
        <v>52</v>
      </c>
      <c r="B16" s="105"/>
      <c r="C16" s="4">
        <f>C15*(1-C3)</f>
        <v>17674.24093640615</v>
      </c>
      <c r="D16" s="4">
        <f>D15*(1-D3)</f>
        <v>10006.449881296921</v>
      </c>
      <c r="E16" s="4">
        <f>E15*(1-E3)</f>
        <v>5095.943802249184</v>
      </c>
      <c r="F16" s="4">
        <f>F15*(1-F3)</f>
        <v>790.27212959174392</v>
      </c>
    </row>
    <row r="17" spans="1:7" x14ac:dyDescent="0.25">
      <c r="A17" s="105" t="s">
        <v>46</v>
      </c>
      <c r="B17" s="105"/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</row>
    <row r="18" spans="1:7" x14ac:dyDescent="0.25">
      <c r="A18" s="105" t="s">
        <v>50</v>
      </c>
      <c r="B18" s="105"/>
      <c r="C18" s="4" t="e">
        <f>C17-C16</f>
        <v>#REF!</v>
      </c>
      <c r="D18" s="4" t="e">
        <f t="shared" ref="D18:F18" si="4">D17-D16</f>
        <v>#REF!</v>
      </c>
      <c r="E18" s="4" t="e">
        <f t="shared" si="4"/>
        <v>#REF!</v>
      </c>
      <c r="F18" s="4" t="e">
        <f t="shared" si="4"/>
        <v>#REF!</v>
      </c>
    </row>
    <row r="19" spans="1:7" x14ac:dyDescent="0.25">
      <c r="B19" s="1"/>
      <c r="C19" s="1"/>
      <c r="D19" s="1"/>
      <c r="E19" s="1"/>
      <c r="F19" s="1"/>
    </row>
    <row r="21" spans="1:7" x14ac:dyDescent="0.25">
      <c r="B21" s="1" t="s">
        <v>9</v>
      </c>
      <c r="C21" s="2">
        <v>72.25</v>
      </c>
      <c r="D21" s="2">
        <v>54.77</v>
      </c>
      <c r="E21" s="2">
        <v>40.64</v>
      </c>
      <c r="F21" s="2">
        <v>72.25</v>
      </c>
    </row>
    <row r="22" spans="1:7" x14ac:dyDescent="0.25">
      <c r="B22" s="1"/>
      <c r="C22" s="101" t="s">
        <v>6</v>
      </c>
      <c r="D22" s="101" t="s">
        <v>7</v>
      </c>
      <c r="E22" s="101" t="s">
        <v>8</v>
      </c>
      <c r="F22" s="101" t="s">
        <v>6</v>
      </c>
      <c r="G22" s="97" t="s">
        <v>49</v>
      </c>
    </row>
    <row r="23" spans="1:7" x14ac:dyDescent="0.25">
      <c r="B23" s="1" t="s">
        <v>5</v>
      </c>
      <c r="C23" s="104">
        <v>107</v>
      </c>
      <c r="D23" s="104">
        <v>113</v>
      </c>
      <c r="E23" s="104">
        <v>131</v>
      </c>
      <c r="F23" s="104">
        <v>31</v>
      </c>
      <c r="G23" s="1">
        <f>SUM(C23:F23)</f>
        <v>382</v>
      </c>
    </row>
    <row r="24" spans="1:7" x14ac:dyDescent="0.25">
      <c r="B24" s="1" t="s">
        <v>0</v>
      </c>
      <c r="C24" s="1">
        <f>C23*C21</f>
        <v>7730.75</v>
      </c>
      <c r="D24" s="1">
        <f t="shared" ref="D24:F24" si="5">D23*D21</f>
        <v>6189.01</v>
      </c>
      <c r="E24" s="1">
        <f t="shared" si="5"/>
        <v>5323.84</v>
      </c>
      <c r="F24" s="1">
        <f t="shared" si="5"/>
        <v>2239.75</v>
      </c>
      <c r="G24" s="1">
        <f>SUM(C24:F24)</f>
        <v>21483.35</v>
      </c>
    </row>
    <row r="25" spans="1:7" x14ac:dyDescent="0.25">
      <c r="B25" s="1"/>
      <c r="D25" s="1">
        <v>5735.58</v>
      </c>
      <c r="E25" s="1">
        <v>5029.12</v>
      </c>
      <c r="F25" s="1">
        <v>1762.5</v>
      </c>
      <c r="G25" s="1">
        <f>SUM(C25:F25)</f>
        <v>12527.2</v>
      </c>
    </row>
    <row r="26" spans="1:7" x14ac:dyDescent="0.25">
      <c r="B26" s="1"/>
      <c r="E26" s="1">
        <v>5029.12</v>
      </c>
      <c r="F26" s="1">
        <v>1762.5</v>
      </c>
      <c r="G26" s="1">
        <f t="shared" ref="G26:G27" si="6">SUM(C26:F26)</f>
        <v>6791.62</v>
      </c>
    </row>
    <row r="27" spans="1:7" x14ac:dyDescent="0.25">
      <c r="B27" s="1"/>
      <c r="F27" s="1">
        <v>1762.5</v>
      </c>
      <c r="G27" s="1">
        <f t="shared" si="6"/>
        <v>1762.5</v>
      </c>
    </row>
    <row r="28" spans="1:7" x14ac:dyDescent="0.25">
      <c r="D28" s="1"/>
      <c r="E28" s="1"/>
    </row>
  </sheetData>
  <mergeCells count="17">
    <mergeCell ref="I1:J1"/>
    <mergeCell ref="A7:B7"/>
    <mergeCell ref="A5:B5"/>
    <mergeCell ref="A3:B3"/>
    <mergeCell ref="A4:B4"/>
    <mergeCell ref="G1:H1"/>
    <mergeCell ref="B1:F1"/>
    <mergeCell ref="A10:B10"/>
    <mergeCell ref="A18:B18"/>
    <mergeCell ref="A8:B8"/>
    <mergeCell ref="A16:B16"/>
    <mergeCell ref="A6:B6"/>
    <mergeCell ref="A15:B15"/>
    <mergeCell ref="A14:B14"/>
    <mergeCell ref="B13:F13"/>
    <mergeCell ref="A17:B17"/>
    <mergeCell ref="A9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D65"/>
  <sheetViews>
    <sheetView showGridLines="0" tabSelected="1" zoomScale="70" zoomScaleNormal="70" workbookViewId="0">
      <selection activeCell="K26" sqref="K26"/>
    </sheetView>
  </sheetViews>
  <sheetFormatPr baseColWidth="10" defaultRowHeight="12.75" x14ac:dyDescent="0.2"/>
  <cols>
    <col min="1" max="1" width="2.42578125" style="14" customWidth="1"/>
    <col min="2" max="2" width="10.140625" style="14" customWidth="1"/>
    <col min="3" max="3" width="31.140625" style="14" customWidth="1"/>
    <col min="4" max="4" width="13.85546875" style="14" customWidth="1"/>
    <col min="5" max="5" width="13.42578125" style="14" customWidth="1"/>
    <col min="6" max="6" width="14.85546875" style="14" customWidth="1"/>
    <col min="7" max="7" width="15.5703125" style="14" customWidth="1"/>
    <col min="8" max="8" width="8.42578125" style="14" customWidth="1"/>
    <col min="9" max="9" width="8.5703125" style="14" customWidth="1"/>
    <col min="10" max="10" width="4.5703125" style="14" customWidth="1"/>
    <col min="11" max="11" width="11.42578125" style="16"/>
    <col min="12" max="13" width="11.42578125" style="11"/>
    <col min="14" max="14" width="14.140625" style="11" customWidth="1"/>
    <col min="15" max="15" width="13.28515625" style="11" customWidth="1"/>
    <col min="16" max="20" width="11.42578125" style="11"/>
    <col min="21" max="21" width="12.28515625" style="11" customWidth="1"/>
    <col min="22" max="24" width="11.42578125" style="11"/>
    <col min="25" max="27" width="11.42578125" style="12"/>
    <col min="28" max="30" width="11.42578125" style="13"/>
    <col min="31" max="16384" width="11.42578125" style="14"/>
  </cols>
  <sheetData>
    <row r="1" spans="2:30" x14ac:dyDescent="0.2">
      <c r="B1" s="5"/>
      <c r="C1" s="6"/>
      <c r="D1" s="7"/>
      <c r="E1" s="107"/>
      <c r="F1" s="108"/>
      <c r="G1" s="108"/>
      <c r="H1" s="108"/>
      <c r="I1" s="108"/>
      <c r="J1" s="108"/>
      <c r="K1" s="108"/>
      <c r="L1" s="108"/>
      <c r="M1" s="108"/>
      <c r="N1" s="109"/>
      <c r="O1" s="8"/>
      <c r="P1" s="9"/>
      <c r="Q1" s="9"/>
      <c r="R1" s="9"/>
      <c r="S1" s="9"/>
      <c r="T1" s="10"/>
    </row>
    <row r="2" spans="2:30" ht="24.75" customHeight="1" x14ac:dyDescent="0.2">
      <c r="B2" s="15" t="s">
        <v>11</v>
      </c>
      <c r="C2" s="16"/>
      <c r="D2" s="17"/>
      <c r="E2" s="110"/>
      <c r="F2" s="111"/>
      <c r="G2" s="111"/>
      <c r="H2" s="111"/>
      <c r="I2" s="111"/>
      <c r="J2" s="111"/>
      <c r="K2" s="111"/>
      <c r="L2" s="111"/>
      <c r="M2" s="111"/>
      <c r="N2" s="112"/>
      <c r="O2" s="18"/>
      <c r="T2" s="19"/>
    </row>
    <row r="3" spans="2:30" ht="16.5" customHeight="1" x14ac:dyDescent="0.2">
      <c r="B3" s="20"/>
      <c r="C3" s="21"/>
      <c r="D3" s="22"/>
      <c r="E3" s="113"/>
      <c r="F3" s="114"/>
      <c r="G3" s="114"/>
      <c r="H3" s="114"/>
      <c r="I3" s="114"/>
      <c r="J3" s="114"/>
      <c r="K3" s="114"/>
      <c r="L3" s="114"/>
      <c r="M3" s="114"/>
      <c r="N3" s="115"/>
      <c r="O3" s="20"/>
      <c r="P3" s="21"/>
      <c r="Q3" s="21"/>
      <c r="R3" s="21"/>
      <c r="S3" s="21"/>
      <c r="T3" s="23"/>
      <c r="Y3" s="11"/>
      <c r="Z3" s="11"/>
      <c r="AA3" s="11"/>
    </row>
    <row r="4" spans="2:30" ht="11.25" customHeight="1" x14ac:dyDescent="0.25">
      <c r="B4" s="24"/>
      <c r="C4" s="25"/>
      <c r="D4" s="16"/>
      <c r="E4" s="16"/>
      <c r="F4" s="16"/>
      <c r="G4" s="16"/>
      <c r="H4" s="16"/>
      <c r="I4" s="16"/>
      <c r="J4" s="16"/>
      <c r="T4" s="19"/>
      <c r="Y4" s="26">
        <f>+D22</f>
        <v>22503.542483409343</v>
      </c>
      <c r="Z4" s="27">
        <v>0</v>
      </c>
      <c r="AA4" s="11"/>
    </row>
    <row r="5" spans="2:30" ht="21" customHeight="1" thickBot="1" x14ac:dyDescent="0.3">
      <c r="B5" s="24"/>
      <c r="C5" s="28" t="s">
        <v>12</v>
      </c>
      <c r="D5" s="29"/>
      <c r="E5" s="30"/>
      <c r="F5" s="28" t="s">
        <v>13</v>
      </c>
      <c r="G5" s="28"/>
      <c r="H5" s="16"/>
      <c r="I5" s="16"/>
      <c r="J5" s="16"/>
      <c r="P5" s="31"/>
      <c r="T5" s="19"/>
      <c r="Y5" s="26">
        <f>+Y4</f>
        <v>22503.542483409343</v>
      </c>
      <c r="Z5" s="26">
        <f>+D24</f>
        <v>41408.242646917759</v>
      </c>
      <c r="AA5" s="11"/>
    </row>
    <row r="6" spans="2:30" s="11" customFormat="1" ht="18.75" customHeight="1" thickTop="1" x14ac:dyDescent="0.2">
      <c r="B6" s="24"/>
      <c r="C6" s="32" t="s">
        <v>14</v>
      </c>
      <c r="D6" s="33" t="s">
        <v>15</v>
      </c>
      <c r="E6" s="34"/>
      <c r="F6" s="35" t="s">
        <v>16</v>
      </c>
      <c r="G6" s="36">
        <v>90000</v>
      </c>
      <c r="H6" s="16"/>
      <c r="I6" s="16"/>
      <c r="J6" s="16"/>
      <c r="K6" s="37"/>
      <c r="T6" s="19"/>
      <c r="Y6" s="27">
        <v>0</v>
      </c>
      <c r="Z6" s="26">
        <f>+Z5</f>
        <v>41408.242646917759</v>
      </c>
      <c r="AB6" s="38"/>
      <c r="AC6" s="38"/>
      <c r="AD6" s="38"/>
    </row>
    <row r="7" spans="2:30" s="11" customFormat="1" ht="18.75" customHeight="1" x14ac:dyDescent="0.2">
      <c r="B7" s="24"/>
      <c r="C7" s="39" t="s">
        <v>17</v>
      </c>
      <c r="D7" s="40">
        <f>VLOOKUP(D6,F6:G12,2,0)</f>
        <v>115000</v>
      </c>
      <c r="E7" s="41"/>
      <c r="F7" s="35" t="s">
        <v>18</v>
      </c>
      <c r="G7" s="36">
        <v>90000</v>
      </c>
      <c r="H7" s="16"/>
      <c r="I7" s="16"/>
      <c r="J7" s="16"/>
      <c r="K7" s="37"/>
      <c r="T7" s="19"/>
      <c r="AB7" s="38"/>
      <c r="AC7" s="38"/>
      <c r="AD7" s="38"/>
    </row>
    <row r="8" spans="2:30" s="11" customFormat="1" ht="18.75" customHeight="1" x14ac:dyDescent="0.2">
      <c r="B8" s="24"/>
      <c r="C8" s="32" t="s">
        <v>19</v>
      </c>
      <c r="D8" s="33">
        <v>1</v>
      </c>
      <c r="E8" s="41">
        <v>1</v>
      </c>
      <c r="F8" s="35" t="s">
        <v>20</v>
      </c>
      <c r="G8" s="36">
        <v>115000</v>
      </c>
      <c r="H8" s="16"/>
      <c r="I8" s="16"/>
      <c r="J8" s="16"/>
      <c r="K8" s="37"/>
      <c r="T8" s="19"/>
      <c r="AB8" s="38"/>
      <c r="AC8" s="38"/>
      <c r="AD8" s="38"/>
    </row>
    <row r="9" spans="2:30" s="11" customFormat="1" ht="18.75" customHeight="1" x14ac:dyDescent="0.2">
      <c r="B9" s="24"/>
      <c r="C9" s="32" t="s">
        <v>21</v>
      </c>
      <c r="D9" s="33">
        <v>4</v>
      </c>
      <c r="E9" s="41">
        <v>0.9</v>
      </c>
      <c r="F9" s="35" t="s">
        <v>22</v>
      </c>
      <c r="G9" s="36">
        <v>120000</v>
      </c>
      <c r="H9" s="16"/>
      <c r="I9" s="16"/>
      <c r="J9" s="16"/>
      <c r="K9" s="37"/>
      <c r="T9" s="19"/>
      <c r="AB9" s="38"/>
      <c r="AC9" s="38"/>
      <c r="AD9" s="38"/>
    </row>
    <row r="10" spans="2:30" s="11" customFormat="1" ht="18.75" customHeight="1" x14ac:dyDescent="0.2">
      <c r="B10" s="24"/>
      <c r="C10" s="32" t="s">
        <v>23</v>
      </c>
      <c r="D10" s="33">
        <v>0.5625</v>
      </c>
      <c r="E10" s="41">
        <v>0.8</v>
      </c>
      <c r="F10" s="42" t="s">
        <v>24</v>
      </c>
      <c r="G10" s="36">
        <v>125000</v>
      </c>
      <c r="H10" s="16"/>
      <c r="I10" s="16"/>
      <c r="J10" s="16"/>
      <c r="K10" s="37"/>
      <c r="T10" s="19"/>
      <c r="V10" s="11">
        <f>200/1.75</f>
        <v>114.28571428571429</v>
      </c>
      <c r="AB10" s="38"/>
      <c r="AC10" s="38"/>
      <c r="AD10" s="38"/>
    </row>
    <row r="11" spans="2:30" s="11" customFormat="1" ht="18.75" customHeight="1" x14ac:dyDescent="0.2">
      <c r="B11" s="24"/>
      <c r="E11" s="41"/>
      <c r="F11" s="43" t="s">
        <v>25</v>
      </c>
      <c r="G11" s="36">
        <v>140000</v>
      </c>
      <c r="H11" s="44"/>
      <c r="I11" s="44"/>
      <c r="J11" s="16"/>
      <c r="K11" s="37"/>
      <c r="T11" s="19"/>
      <c r="AB11" s="38"/>
      <c r="AC11" s="38"/>
      <c r="AD11" s="38"/>
    </row>
    <row r="12" spans="2:30" s="11" customFormat="1" ht="22.5" customHeight="1" x14ac:dyDescent="0.2">
      <c r="B12" s="24"/>
      <c r="C12" s="45"/>
      <c r="D12" s="46"/>
      <c r="E12" s="41"/>
      <c r="F12" s="43" t="s">
        <v>15</v>
      </c>
      <c r="G12" s="47">
        <v>115000</v>
      </c>
      <c r="H12" s="44"/>
      <c r="I12" s="44"/>
      <c r="J12" s="16"/>
      <c r="K12" s="37"/>
      <c r="T12" s="19"/>
      <c r="AB12" s="38"/>
      <c r="AC12" s="38"/>
      <c r="AD12" s="38"/>
    </row>
    <row r="13" spans="2:30" s="11" customFormat="1" ht="18" customHeight="1" x14ac:dyDescent="0.2">
      <c r="B13" s="24"/>
      <c r="D13" s="48"/>
      <c r="E13" s="34"/>
      <c r="H13" s="44"/>
      <c r="I13" s="44"/>
      <c r="J13" s="16"/>
      <c r="K13" s="37"/>
      <c r="T13" s="19"/>
      <c r="AB13" s="38"/>
      <c r="AC13" s="38"/>
      <c r="AD13" s="38"/>
    </row>
    <row r="14" spans="2:30" s="11" customFormat="1" ht="21" customHeight="1" x14ac:dyDescent="0.2">
      <c r="B14" s="24"/>
      <c r="D14" s="49"/>
      <c r="E14" s="50"/>
      <c r="F14" s="16"/>
      <c r="G14" s="16"/>
      <c r="H14" s="16"/>
      <c r="I14" s="16"/>
      <c r="J14" s="16"/>
      <c r="K14" s="37"/>
      <c r="T14" s="19"/>
      <c r="AB14" s="38"/>
      <c r="AC14" s="38"/>
      <c r="AD14" s="38"/>
    </row>
    <row r="15" spans="2:30" s="11" customFormat="1" ht="37.5" customHeight="1" x14ac:dyDescent="0.2">
      <c r="B15" s="24"/>
      <c r="C15" s="51" t="s">
        <v>26</v>
      </c>
      <c r="D15" s="49"/>
      <c r="E15" s="50"/>
      <c r="F15" s="16"/>
      <c r="G15" s="16"/>
      <c r="H15" s="16"/>
      <c r="I15" s="16"/>
      <c r="J15" s="16"/>
      <c r="K15" s="37"/>
      <c r="T15" s="19"/>
      <c r="AB15" s="38"/>
      <c r="AC15" s="38"/>
      <c r="AD15" s="38"/>
    </row>
    <row r="16" spans="2:30" s="11" customFormat="1" ht="20.25" thickBot="1" x14ac:dyDescent="0.3">
      <c r="B16" s="24"/>
      <c r="C16" s="52"/>
      <c r="D16" s="53" t="s">
        <v>27</v>
      </c>
      <c r="E16" s="54" t="s">
        <v>28</v>
      </c>
      <c r="F16" s="55" t="s">
        <v>29</v>
      </c>
      <c r="G16" s="56" t="s">
        <v>30</v>
      </c>
      <c r="H16" s="16"/>
      <c r="I16" s="16"/>
      <c r="J16" s="16"/>
      <c r="K16" s="16"/>
      <c r="M16" s="57"/>
      <c r="P16" s="58"/>
      <c r="Q16" s="58"/>
      <c r="T16" s="19"/>
      <c r="AB16" s="38"/>
      <c r="AC16" s="38"/>
      <c r="AD16" s="38"/>
    </row>
    <row r="17" spans="2:30" s="11" customFormat="1" ht="27" customHeight="1" thickTop="1" x14ac:dyDescent="0.25">
      <c r="B17" s="24"/>
      <c r="C17" s="59" t="s">
        <v>31</v>
      </c>
      <c r="D17" s="60">
        <v>1</v>
      </c>
      <c r="E17" s="60">
        <v>0.875</v>
      </c>
      <c r="F17" s="60">
        <v>0.75</v>
      </c>
      <c r="G17" s="60">
        <v>1</v>
      </c>
      <c r="H17" s="16"/>
      <c r="I17" s="16"/>
      <c r="J17" s="16"/>
      <c r="K17" s="16"/>
      <c r="M17" s="57"/>
      <c r="P17" s="58"/>
      <c r="Q17" s="58"/>
      <c r="T17" s="19"/>
      <c r="U17" s="38"/>
      <c r="V17" s="38"/>
      <c r="AB17" s="38"/>
      <c r="AC17" s="38"/>
      <c r="AD17" s="38"/>
    </row>
    <row r="18" spans="2:30" s="11" customFormat="1" ht="27" customHeight="1" x14ac:dyDescent="0.25">
      <c r="B18" s="24"/>
      <c r="C18" s="61" t="s">
        <v>32</v>
      </c>
      <c r="D18" s="62">
        <f>+PI()*D17^2/4</f>
        <v>0.78539816339744828</v>
      </c>
      <c r="E18" s="62">
        <f>+PI()*E17^2/4</f>
        <v>0.6013204688511713</v>
      </c>
      <c r="F18" s="62">
        <f>+PI()*F17^2/4</f>
        <v>0.44178646691106466</v>
      </c>
      <c r="G18" s="62">
        <f>+PI()*G17^2/4</f>
        <v>0.78539816339744828</v>
      </c>
      <c r="H18" s="16"/>
      <c r="I18" s="16"/>
      <c r="J18" s="16"/>
      <c r="K18" s="16"/>
      <c r="T18" s="19"/>
      <c r="U18" s="63" t="s">
        <v>33</v>
      </c>
      <c r="V18" s="63" t="s">
        <v>34</v>
      </c>
      <c r="W18" s="64"/>
      <c r="X18" s="65"/>
      <c r="Y18" s="65"/>
      <c r="Z18" s="64"/>
      <c r="AB18" s="38"/>
      <c r="AC18" s="38"/>
      <c r="AD18" s="38"/>
    </row>
    <row r="19" spans="2:30" ht="27" customHeight="1" x14ac:dyDescent="0.25">
      <c r="B19" s="24"/>
      <c r="C19" s="66" t="s">
        <v>35</v>
      </c>
      <c r="D19" s="67">
        <f>diseño!C16</f>
        <v>17674.24093640615</v>
      </c>
      <c r="E19" s="67">
        <f>diseño!D16</f>
        <v>10006.449881296921</v>
      </c>
      <c r="F19" s="67">
        <f>diseño!E16</f>
        <v>5095.943802249184</v>
      </c>
      <c r="G19" s="67">
        <f>diseño!F16</f>
        <v>790.27212959174392</v>
      </c>
      <c r="H19" s="16"/>
      <c r="I19" s="16"/>
      <c r="J19" s="16"/>
      <c r="M19" s="57"/>
      <c r="P19" s="58"/>
      <c r="Q19" s="58"/>
      <c r="T19" s="19"/>
      <c r="U19" s="68">
        <f>+($D$7/$D$9+$D$10*V19)*$D$8</f>
        <v>87812.5</v>
      </c>
      <c r="V19" s="68">
        <v>105000</v>
      </c>
      <c r="W19" s="64"/>
      <c r="X19" s="69">
        <v>0</v>
      </c>
      <c r="Y19" s="69">
        <v>0</v>
      </c>
      <c r="Z19" s="70"/>
    </row>
    <row r="20" spans="2:30" s="16" customFormat="1" ht="27" customHeight="1" x14ac:dyDescent="0.25">
      <c r="B20" s="24"/>
      <c r="C20" s="66" t="s">
        <v>36</v>
      </c>
      <c r="D20" s="67">
        <f>diseño!C8</f>
        <v>28204.424645390071</v>
      </c>
      <c r="E20" s="67">
        <f>diseño!D8</f>
        <v>19025.958865248231</v>
      </c>
      <c r="F20" s="67">
        <f>diseño!E8</f>
        <v>13148.006312056739</v>
      </c>
      <c r="G20" s="67">
        <f>diseño!F8</f>
        <v>7994.05</v>
      </c>
      <c r="H20" s="71"/>
      <c r="I20" s="71"/>
      <c r="L20" s="11"/>
      <c r="M20" s="57"/>
      <c r="N20" s="11"/>
      <c r="O20" s="11"/>
      <c r="P20" s="58"/>
      <c r="Q20" s="58"/>
      <c r="R20" s="11"/>
      <c r="S20" s="11"/>
      <c r="T20" s="19"/>
      <c r="U20" s="68">
        <f>+($D$7/$D$9+$D$10*V20)*$D$8</f>
        <v>28750</v>
      </c>
      <c r="V20" s="68">
        <v>0</v>
      </c>
      <c r="W20" s="64"/>
      <c r="X20" s="69">
        <v>105000</v>
      </c>
      <c r="Y20" s="69">
        <f>+X20</f>
        <v>105000</v>
      </c>
      <c r="Z20" s="64"/>
      <c r="AA20" s="11"/>
      <c r="AB20" s="38"/>
      <c r="AC20" s="38"/>
      <c r="AD20" s="38"/>
    </row>
    <row r="21" spans="2:30" s="16" customFormat="1" ht="23.25" customHeight="1" x14ac:dyDescent="0.2">
      <c r="B21" s="24"/>
      <c r="C21" s="72"/>
      <c r="D21" s="72"/>
      <c r="E21" s="72"/>
      <c r="F21" s="72"/>
      <c r="G21" s="72"/>
      <c r="H21" s="71"/>
      <c r="I21" s="71"/>
      <c r="L21" s="11"/>
      <c r="M21" s="11"/>
      <c r="N21" s="11" t="s">
        <v>37</v>
      </c>
      <c r="O21" s="11"/>
      <c r="P21" s="11"/>
      <c r="Q21" s="11"/>
      <c r="R21" s="11"/>
      <c r="S21" s="11"/>
      <c r="T21" s="19"/>
      <c r="U21" s="68">
        <f>+($D$7/$D$9+$D$10*V21)*$D$8</f>
        <v>27628.490721155282</v>
      </c>
      <c r="V21" s="73">
        <f>+G22-3000</f>
        <v>-1993.7942735017205</v>
      </c>
      <c r="W21" s="64"/>
      <c r="X21" s="69">
        <v>0</v>
      </c>
      <c r="Y21" s="69">
        <f>+D7/4</f>
        <v>28750</v>
      </c>
      <c r="Z21" s="64"/>
      <c r="AA21" s="11"/>
      <c r="AB21" s="38"/>
      <c r="AC21" s="38"/>
      <c r="AD21" s="38"/>
    </row>
    <row r="22" spans="2:30" ht="27" customHeight="1" x14ac:dyDescent="0.2">
      <c r="B22" s="24"/>
      <c r="C22" s="74" t="s">
        <v>38</v>
      </c>
      <c r="D22" s="75">
        <f>+D19/D18</f>
        <v>22503.542483409343</v>
      </c>
      <c r="E22" s="75">
        <f>+E19/E18</f>
        <v>16640.793719219873</v>
      </c>
      <c r="F22" s="75">
        <f>+F19/F18</f>
        <v>11534.857185371957</v>
      </c>
      <c r="G22" s="75">
        <f>+G19/G18</f>
        <v>1006.2057264982795</v>
      </c>
      <c r="H22" s="71"/>
      <c r="I22" s="71"/>
      <c r="J22" s="16"/>
      <c r="N22" s="16"/>
      <c r="O22" s="16"/>
      <c r="T22" s="19"/>
      <c r="U22" s="65"/>
      <c r="V22" s="65"/>
      <c r="W22" s="64"/>
      <c r="X22" s="65"/>
      <c r="Y22" s="76"/>
      <c r="Z22" s="70"/>
    </row>
    <row r="23" spans="2:30" ht="27" customHeight="1" x14ac:dyDescent="0.2">
      <c r="B23" s="24"/>
      <c r="C23" s="74" t="s">
        <v>39</v>
      </c>
      <c r="D23" s="77">
        <f>+D20/D18</f>
        <v>35910.988795013654</v>
      </c>
      <c r="E23" s="77">
        <f>+E20/E18</f>
        <v>31640.298062025915</v>
      </c>
      <c r="F23" s="77">
        <f>+F20/F18</f>
        <v>29760.99834833452</v>
      </c>
      <c r="G23" s="77">
        <f>+G20/G18</f>
        <v>10178.340582590128</v>
      </c>
      <c r="H23" s="71"/>
      <c r="I23" s="71"/>
      <c r="J23" s="16"/>
      <c r="N23" s="16"/>
      <c r="O23" s="16"/>
      <c r="T23" s="19"/>
      <c r="U23" s="38"/>
      <c r="V23" s="38"/>
    </row>
    <row r="24" spans="2:30" ht="27" customHeight="1" x14ac:dyDescent="0.2">
      <c r="B24" s="24"/>
      <c r="C24" s="74" t="s">
        <v>40</v>
      </c>
      <c r="D24" s="78">
        <f>($D$10*D22+($D$7/$D$9))*$D$8</f>
        <v>41408.242646917759</v>
      </c>
      <c r="E24" s="78">
        <f>($D$10*E22+($D$7/$D$9))*$D$8</f>
        <v>38110.446467061178</v>
      </c>
      <c r="F24" s="78">
        <f>($D$10*F22+($D$7/$D$9))*$D$8</f>
        <v>35238.357166771726</v>
      </c>
      <c r="G24" s="78">
        <f>($D$10*G22+($D$7/$D$9))*$D$8</f>
        <v>29315.990721155282</v>
      </c>
      <c r="H24" s="71"/>
      <c r="I24" s="71"/>
      <c r="J24" s="16"/>
      <c r="N24" s="16"/>
      <c r="O24" s="16"/>
      <c r="T24" s="19"/>
    </row>
    <row r="25" spans="2:30" ht="27" customHeight="1" x14ac:dyDescent="0.2">
      <c r="B25" s="24"/>
      <c r="C25" s="74" t="s">
        <v>41</v>
      </c>
      <c r="D25" s="79">
        <f>+(D23-D22)/(D24-D22)</f>
        <v>0.70921232263099276</v>
      </c>
      <c r="E25" s="80">
        <f>+(E23-E22)/(E24-E22)</f>
        <v>0.69863749167131672</v>
      </c>
      <c r="F25" s="81">
        <f>+(F23-F22)/(F24-F22)</f>
        <v>0.76892193883876603</v>
      </c>
      <c r="G25" s="82">
        <f>+(G23-G22)/(G24-G22)</f>
        <v>0.32399168195106165</v>
      </c>
      <c r="H25" s="71"/>
      <c r="I25" s="71"/>
      <c r="J25" s="16"/>
      <c r="N25" s="27"/>
      <c r="O25" s="27"/>
      <c r="T25" s="19"/>
    </row>
    <row r="26" spans="2:30" ht="27" customHeight="1" x14ac:dyDescent="0.2">
      <c r="B26" s="24"/>
      <c r="C26" s="16"/>
      <c r="D26" s="16"/>
      <c r="E26" s="16"/>
      <c r="F26" s="16"/>
      <c r="G26" s="16"/>
      <c r="H26" s="16"/>
      <c r="I26" s="16"/>
      <c r="J26" s="16"/>
      <c r="N26" s="27"/>
      <c r="O26" s="27"/>
      <c r="T26" s="19"/>
    </row>
    <row r="27" spans="2:30" ht="27" customHeight="1" x14ac:dyDescent="0.2">
      <c r="B27" s="24"/>
      <c r="C27" s="83" t="s">
        <v>42</v>
      </c>
      <c r="D27" s="16"/>
      <c r="E27" s="16"/>
      <c r="F27" s="16"/>
      <c r="G27" s="16"/>
      <c r="H27" s="16"/>
      <c r="I27" s="16"/>
      <c r="J27" s="16"/>
      <c r="N27" s="27"/>
      <c r="O27" s="27"/>
      <c r="T27" s="19"/>
    </row>
    <row r="28" spans="2:30" ht="27" customHeight="1" x14ac:dyDescent="0.2">
      <c r="B28" s="24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19"/>
    </row>
    <row r="29" spans="2:30" ht="27" customHeight="1" x14ac:dyDescent="0.2">
      <c r="B29" s="24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19"/>
    </row>
    <row r="30" spans="2:30" ht="27" customHeight="1" x14ac:dyDescent="0.2">
      <c r="B30" s="24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19"/>
    </row>
    <row r="31" spans="2:30" ht="27" customHeight="1" x14ac:dyDescent="0.2">
      <c r="B31" s="2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19"/>
    </row>
    <row r="32" spans="2:30" ht="27" customHeight="1" x14ac:dyDescent="0.2">
      <c r="B32" s="24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19"/>
    </row>
    <row r="33" spans="2:27" ht="27" customHeight="1" x14ac:dyDescent="0.2">
      <c r="B33" s="24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19"/>
    </row>
    <row r="34" spans="2:27" ht="27" customHeight="1" x14ac:dyDescent="0.2">
      <c r="B34" s="24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19"/>
    </row>
    <row r="35" spans="2:27" ht="27" customHeight="1" x14ac:dyDescent="0.2">
      <c r="B35" s="24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19"/>
    </row>
    <row r="36" spans="2:27" ht="27" customHeight="1" x14ac:dyDescent="0.2">
      <c r="B36" s="24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19"/>
    </row>
    <row r="37" spans="2:27" s="88" customFormat="1" ht="27" customHeight="1" x14ac:dyDescent="0.3">
      <c r="B37" s="86"/>
      <c r="C37" s="87"/>
      <c r="E37" s="89"/>
      <c r="F37" s="89"/>
      <c r="G37" s="89"/>
      <c r="H37" s="89"/>
      <c r="I37" s="87"/>
      <c r="J37" s="89"/>
      <c r="K37" s="90"/>
      <c r="L37" s="91"/>
      <c r="M37" s="91"/>
      <c r="N37" s="92"/>
      <c r="O37" s="92"/>
      <c r="P37" s="91"/>
      <c r="Q37" s="87"/>
      <c r="R37" s="91"/>
      <c r="S37" s="91"/>
      <c r="T37" s="93"/>
      <c r="U37" s="91"/>
      <c r="V37" s="91"/>
      <c r="W37" s="91"/>
      <c r="X37" s="91"/>
      <c r="Y37" s="94"/>
      <c r="Z37" s="94"/>
      <c r="AA37" s="94"/>
    </row>
    <row r="38" spans="2:27" ht="14.25" customHeight="1" x14ac:dyDescent="0.2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95"/>
      <c r="M38" s="95"/>
      <c r="N38" s="95"/>
      <c r="O38" s="95"/>
      <c r="P38" s="95"/>
      <c r="Q38" s="95"/>
      <c r="R38" s="95"/>
      <c r="S38" s="95"/>
      <c r="T38" s="23"/>
    </row>
    <row r="39" spans="2:27" ht="14.25" customHeight="1" x14ac:dyDescent="0.2">
      <c r="B39" s="16"/>
      <c r="C39" s="16"/>
      <c r="D39" s="16"/>
      <c r="E39" s="16"/>
      <c r="F39" s="16"/>
      <c r="G39" s="16"/>
      <c r="H39" s="16"/>
      <c r="I39" s="16"/>
      <c r="J39" s="16"/>
      <c r="N39" s="14"/>
      <c r="O39" s="14"/>
    </row>
    <row r="40" spans="2:27" x14ac:dyDescent="0.2">
      <c r="B40" s="16"/>
      <c r="C40" s="16"/>
      <c r="D40" s="16"/>
      <c r="E40" s="16"/>
      <c r="F40" s="16"/>
      <c r="G40" s="16"/>
      <c r="H40" s="16"/>
      <c r="I40" s="16"/>
      <c r="J40" s="16"/>
      <c r="N40" s="14"/>
      <c r="O40" s="14"/>
    </row>
    <row r="41" spans="2:27" x14ac:dyDescent="0.2">
      <c r="B41" s="16"/>
      <c r="C41" s="16"/>
      <c r="D41" s="16"/>
      <c r="E41" s="16"/>
      <c r="F41" s="16"/>
      <c r="G41" s="16"/>
      <c r="H41" s="16"/>
      <c r="I41" s="16"/>
      <c r="J41" s="16"/>
    </row>
    <row r="42" spans="2:27" x14ac:dyDescent="0.2">
      <c r="B42" s="16"/>
      <c r="C42" s="16"/>
      <c r="D42" s="16"/>
      <c r="E42" s="16"/>
      <c r="F42" s="16"/>
      <c r="G42" s="16"/>
      <c r="H42" s="16"/>
      <c r="I42" s="16"/>
      <c r="J42" s="16"/>
    </row>
    <row r="43" spans="2:27" x14ac:dyDescent="0.2">
      <c r="B43" s="16"/>
      <c r="C43" s="16"/>
      <c r="D43" s="16"/>
      <c r="E43" s="16"/>
      <c r="F43" s="16"/>
      <c r="G43" s="16"/>
      <c r="H43" s="16"/>
      <c r="I43" s="16"/>
      <c r="J43" s="16"/>
    </row>
    <row r="44" spans="2:27" x14ac:dyDescent="0.2">
      <c r="B44" s="16"/>
      <c r="C44" s="16"/>
      <c r="D44" s="16"/>
      <c r="E44" s="16"/>
      <c r="F44" s="16"/>
      <c r="G44" s="16"/>
      <c r="H44" s="16"/>
      <c r="I44" s="16"/>
      <c r="J44" s="16"/>
    </row>
    <row r="45" spans="2:27" x14ac:dyDescent="0.2">
      <c r="B45" s="16"/>
      <c r="C45" s="16"/>
      <c r="D45" s="16"/>
      <c r="E45" s="16"/>
      <c r="F45" s="16"/>
      <c r="G45" s="16"/>
      <c r="H45" s="16"/>
      <c r="I45" s="16"/>
      <c r="J45" s="16"/>
    </row>
    <row r="46" spans="2:27" x14ac:dyDescent="0.2">
      <c r="B46" s="16"/>
      <c r="C46" s="16"/>
      <c r="D46" s="16"/>
      <c r="E46" s="16"/>
      <c r="F46" s="16"/>
      <c r="G46" s="16"/>
      <c r="H46" s="16"/>
      <c r="I46" s="16"/>
      <c r="J46" s="16"/>
    </row>
    <row r="47" spans="2:27" x14ac:dyDescent="0.2">
      <c r="B47" s="16"/>
      <c r="C47" s="16"/>
      <c r="D47" s="16"/>
      <c r="E47" s="16"/>
      <c r="F47" s="16"/>
      <c r="G47" s="16"/>
      <c r="H47" s="16"/>
      <c r="I47" s="16"/>
      <c r="J47" s="16"/>
    </row>
    <row r="48" spans="2:27" x14ac:dyDescent="0.2">
      <c r="B48" s="16"/>
      <c r="C48" s="16"/>
      <c r="D48" s="16"/>
      <c r="E48" s="16"/>
      <c r="F48" s="16"/>
      <c r="G48" s="16"/>
      <c r="H48" s="16"/>
      <c r="I48" s="16"/>
      <c r="J48" s="16"/>
    </row>
    <row r="49" spans="2:10" x14ac:dyDescent="0.2">
      <c r="B49" s="16"/>
      <c r="C49" s="16"/>
      <c r="D49" s="16"/>
      <c r="E49" s="16"/>
      <c r="F49" s="16"/>
      <c r="G49" s="16"/>
      <c r="H49" s="16"/>
      <c r="I49" s="16"/>
      <c r="J49" s="16"/>
    </row>
    <row r="50" spans="2:10" x14ac:dyDescent="0.2">
      <c r="B50" s="16"/>
      <c r="C50" s="16"/>
      <c r="D50" s="16"/>
      <c r="E50" s="16"/>
      <c r="F50" s="16"/>
      <c r="G50" s="16"/>
      <c r="H50" s="16"/>
      <c r="I50" s="16"/>
      <c r="J50" s="16"/>
    </row>
    <row r="51" spans="2:10" x14ac:dyDescent="0.2">
      <c r="B51" s="16"/>
      <c r="C51" s="16"/>
      <c r="D51" s="16"/>
      <c r="E51" s="16"/>
      <c r="F51" s="16"/>
      <c r="G51" s="16"/>
      <c r="H51" s="16"/>
      <c r="I51" s="16"/>
      <c r="J51" s="16"/>
    </row>
    <row r="52" spans="2:10" x14ac:dyDescent="0.2">
      <c r="B52" s="16"/>
      <c r="C52" s="16"/>
      <c r="D52" s="16"/>
      <c r="E52" s="16"/>
      <c r="F52" s="16"/>
      <c r="G52" s="16"/>
      <c r="H52" s="16"/>
      <c r="I52" s="16"/>
      <c r="J52" s="16"/>
    </row>
    <row r="53" spans="2:10" x14ac:dyDescent="0.2">
      <c r="B53" s="16"/>
      <c r="C53" s="16"/>
      <c r="D53" s="16"/>
      <c r="E53" s="16"/>
      <c r="F53" s="16"/>
      <c r="G53" s="16"/>
      <c r="H53" s="16"/>
      <c r="I53" s="16"/>
      <c r="J53" s="16"/>
    </row>
    <row r="54" spans="2:10" x14ac:dyDescent="0.2">
      <c r="B54" s="16"/>
      <c r="C54" s="16"/>
      <c r="D54" s="16"/>
      <c r="E54" s="16"/>
      <c r="F54" s="16"/>
      <c r="G54" s="16"/>
      <c r="H54" s="16"/>
      <c r="I54" s="16"/>
      <c r="J54" s="16"/>
    </row>
    <row r="55" spans="2:10" x14ac:dyDescent="0.2">
      <c r="B55" s="16"/>
      <c r="C55" s="16"/>
      <c r="D55" s="16"/>
      <c r="E55" s="16"/>
      <c r="F55" s="16"/>
      <c r="G55" s="16"/>
      <c r="H55" s="16"/>
      <c r="I55" s="16"/>
      <c r="J55" s="16"/>
    </row>
    <row r="56" spans="2:10" x14ac:dyDescent="0.2">
      <c r="B56" s="16"/>
      <c r="C56" s="16"/>
      <c r="D56" s="16"/>
      <c r="E56" s="16"/>
      <c r="F56" s="16"/>
      <c r="G56" s="16"/>
      <c r="H56" s="16"/>
      <c r="I56" s="16"/>
      <c r="J56" s="16"/>
    </row>
    <row r="57" spans="2:10" x14ac:dyDescent="0.2">
      <c r="B57" s="16"/>
      <c r="C57" s="16"/>
      <c r="D57" s="16"/>
      <c r="E57" s="16"/>
      <c r="F57" s="16"/>
      <c r="G57" s="16"/>
      <c r="H57" s="16"/>
      <c r="I57" s="16"/>
      <c r="J57" s="16"/>
    </row>
    <row r="58" spans="2:10" x14ac:dyDescent="0.2">
      <c r="B58" s="16"/>
      <c r="C58" s="16"/>
      <c r="D58" s="16"/>
      <c r="E58" s="16"/>
      <c r="F58" s="16"/>
      <c r="G58" s="16"/>
      <c r="H58" s="16"/>
      <c r="I58" s="16"/>
      <c r="J58" s="16"/>
    </row>
    <row r="59" spans="2:10" x14ac:dyDescent="0.2">
      <c r="B59" s="16"/>
      <c r="C59" s="16"/>
      <c r="D59" s="16"/>
      <c r="E59" s="16"/>
      <c r="F59" s="16"/>
      <c r="G59" s="16"/>
      <c r="H59" s="16"/>
      <c r="I59" s="16"/>
      <c r="J59" s="16"/>
    </row>
    <row r="60" spans="2:10" x14ac:dyDescent="0.2">
      <c r="B60" s="16"/>
      <c r="C60" s="16"/>
      <c r="D60" s="16"/>
      <c r="E60" s="16"/>
      <c r="F60" s="16"/>
      <c r="G60" s="16"/>
      <c r="H60" s="16"/>
      <c r="I60" s="16"/>
      <c r="J60" s="16"/>
    </row>
    <row r="61" spans="2:10" x14ac:dyDescent="0.2">
      <c r="B61" s="16"/>
      <c r="C61" s="16"/>
      <c r="D61" s="16"/>
      <c r="E61" s="16"/>
      <c r="F61" s="16"/>
      <c r="G61" s="16"/>
      <c r="H61" s="16"/>
      <c r="I61" s="16"/>
      <c r="J61" s="16"/>
    </row>
    <row r="62" spans="2:10" x14ac:dyDescent="0.2">
      <c r="B62" s="16"/>
      <c r="C62" s="16"/>
      <c r="D62" s="16"/>
      <c r="E62" s="16"/>
      <c r="F62" s="16"/>
      <c r="G62" s="16"/>
      <c r="H62" s="16"/>
      <c r="I62" s="16"/>
      <c r="J62" s="16"/>
    </row>
    <row r="63" spans="2:10" x14ac:dyDescent="0.2">
      <c r="B63" s="16"/>
      <c r="C63" s="16"/>
      <c r="D63" s="16"/>
      <c r="E63" s="16"/>
      <c r="F63" s="16"/>
      <c r="G63" s="16"/>
      <c r="H63" s="16"/>
      <c r="I63" s="16"/>
      <c r="J63" s="16"/>
    </row>
    <row r="64" spans="2:10" x14ac:dyDescent="0.2">
      <c r="B64" s="16"/>
      <c r="C64" s="16"/>
      <c r="D64" s="16"/>
      <c r="E64" s="16"/>
      <c r="F64" s="16"/>
      <c r="G64" s="16"/>
      <c r="H64" s="16"/>
      <c r="I64" s="16"/>
      <c r="J64" s="16"/>
    </row>
    <row r="65" spans="2:10" x14ac:dyDescent="0.2">
      <c r="B65" s="16"/>
      <c r="C65" s="16"/>
      <c r="D65" s="16"/>
      <c r="E65" s="16"/>
      <c r="F65" s="16"/>
      <c r="G65" s="16"/>
      <c r="H65" s="16"/>
      <c r="I65" s="16"/>
      <c r="J65" s="16"/>
    </row>
  </sheetData>
  <mergeCells count="1">
    <mergeCell ref="E1:N3"/>
  </mergeCells>
  <dataValidations disablePrompts="1" count="2">
    <dataValidation type="list" allowBlank="1" showInputMessage="1" showErrorMessage="1" sqref="D8">
      <formula1>$E$8:$E$10</formula1>
    </dataValidation>
    <dataValidation type="list" allowBlank="1" showInputMessage="1" showErrorMessage="1" sqref="D6">
      <formula1>$F$6:$F$12</formula1>
    </dataValidation>
  </dataValidations>
  <printOptions horizontalCentered="1"/>
  <pageMargins left="0" right="0" top="0.98425196850393704" bottom="0.59055118110236227" header="0" footer="0"/>
  <pageSetup paperSize="9" scale="54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diseño</vt:lpstr>
      <vt:lpstr>Goodman_calc </vt:lpstr>
      <vt:lpstr>'Goodman_calc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Mariano López García</dc:creator>
  <cp:lastModifiedBy>Mariano López García</cp:lastModifiedBy>
  <dcterms:created xsi:type="dcterms:W3CDTF">2013-05-01T19:25:16Z</dcterms:created>
  <dcterms:modified xsi:type="dcterms:W3CDTF">2013-06-17T18:39:53Z</dcterms:modified>
</cp:coreProperties>
</file>