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uis/Desktop/FINANZAS 2014-2020/CLASE 09 MARZO 2020/"/>
    </mc:Choice>
  </mc:AlternateContent>
  <xr:revisionPtr revIDLastSave="0" documentId="8_{39AEFF3C-A1BA-9248-830A-B9587DE2A1BD}" xr6:coauthVersionLast="36" xr6:coauthVersionMax="36" xr10:uidLastSave="{00000000-0000-0000-0000-000000000000}"/>
  <bookViews>
    <workbookView xWindow="240" yWindow="460" windowWidth="25360" windowHeight="16100" tabRatio="500" activeTab="1" xr2:uid="{00000000-000D-0000-FFFF-FFFF00000000}"/>
  </bookViews>
  <sheets>
    <sheet name="Caso Bostian" sheetId="1" r:id="rId1"/>
    <sheet name="Solucion 5-15" sheetId="2" r:id="rId2"/>
  </sheets>
  <definedNames>
    <definedName name="_xlnm.Print_Area" localSheetId="0">'Caso Bostian'!$C$2:$J$52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1" i="2" l="1"/>
  <c r="K115" i="2"/>
  <c r="L115" i="2" s="1"/>
  <c r="K114" i="2"/>
  <c r="L114" i="2" s="1"/>
  <c r="K113" i="2"/>
  <c r="L113" i="2" s="1"/>
  <c r="I113" i="2"/>
  <c r="D113" i="2"/>
  <c r="I120" i="2" s="1"/>
  <c r="K96" i="2"/>
  <c r="K95" i="2"/>
  <c r="K94" i="2"/>
  <c r="I94" i="2"/>
  <c r="I102" i="2" s="1"/>
  <c r="D94" i="2"/>
  <c r="I101" i="2" s="1"/>
  <c r="I84" i="2"/>
  <c r="I83" i="2"/>
  <c r="I82" i="2"/>
  <c r="K78" i="2"/>
  <c r="K77" i="2"/>
  <c r="K76" i="2"/>
  <c r="I76" i="2"/>
  <c r="D76" i="2"/>
  <c r="I64" i="2"/>
  <c r="H62" i="2"/>
  <c r="G62" i="2"/>
  <c r="B61" i="2"/>
  <c r="K60" i="2"/>
  <c r="K59" i="2"/>
  <c r="K58" i="2"/>
  <c r="I58" i="2"/>
  <c r="I66" i="2" s="1"/>
  <c r="D58" i="2"/>
  <c r="I65" i="2" s="1"/>
  <c r="I46" i="2"/>
  <c r="H44" i="2"/>
  <c r="G44" i="2"/>
  <c r="B43" i="2"/>
  <c r="K42" i="2"/>
  <c r="K41" i="2"/>
  <c r="K40" i="2"/>
  <c r="I40" i="2"/>
  <c r="I48" i="2" s="1"/>
  <c r="D40" i="2"/>
  <c r="I47" i="2" s="1"/>
  <c r="H31" i="2"/>
  <c r="K30" i="2" s="1"/>
  <c r="H30" i="2"/>
  <c r="H28" i="2"/>
  <c r="K27" i="2" s="1"/>
  <c r="H27" i="2"/>
  <c r="H25" i="2"/>
  <c r="K24" i="2" s="1"/>
  <c r="H24" i="2"/>
  <c r="L116" i="2" l="1"/>
  <c r="I122" i="2" s="1"/>
  <c r="I123" i="2" s="1"/>
  <c r="F136" i="2" s="1"/>
  <c r="J24" i="2"/>
  <c r="J27" i="2"/>
  <c r="J30" i="2"/>
  <c r="H18" i="1"/>
  <c r="H17" i="1"/>
  <c r="H32" i="1"/>
  <c r="H34" i="1" s="1"/>
  <c r="J94" i="2" l="1"/>
  <c r="L94" i="2" s="1"/>
  <c r="J76" i="2"/>
  <c r="L76" i="2" s="1"/>
  <c r="J58" i="2"/>
  <c r="L58" i="2" s="1"/>
  <c r="J40" i="2"/>
  <c r="L40" i="2" s="1"/>
  <c r="J78" i="2"/>
  <c r="L78" i="2" s="1"/>
  <c r="J60" i="2"/>
  <c r="L60" i="2" s="1"/>
  <c r="J42" i="2"/>
  <c r="L42" i="2" s="1"/>
  <c r="J96" i="2"/>
  <c r="L96" i="2" s="1"/>
  <c r="J95" i="2"/>
  <c r="L95" i="2" s="1"/>
  <c r="J59" i="2"/>
  <c r="L59" i="2" s="1"/>
  <c r="J41" i="2"/>
  <c r="L41" i="2" s="1"/>
  <c r="J77" i="2"/>
  <c r="L77" i="2" s="1"/>
  <c r="L43" i="2" l="1"/>
  <c r="I49" i="2"/>
  <c r="I50" i="2" s="1"/>
  <c r="J134" i="2" s="1"/>
  <c r="L61" i="2"/>
  <c r="I67" i="2"/>
  <c r="I68" i="2" s="1"/>
  <c r="F134" i="2" s="1"/>
  <c r="L79" i="2"/>
  <c r="I85" i="2" s="1"/>
  <c r="I86" i="2" s="1"/>
  <c r="J135" i="2" s="1"/>
  <c r="L97" i="2"/>
  <c r="I103" i="2"/>
  <c r="I104" i="2" s="1"/>
  <c r="F135" i="2" s="1"/>
  <c r="J136" i="2" l="1"/>
  <c r="F137" i="2"/>
</calcChain>
</file>

<file path=xl/sharedStrings.xml><?xml version="1.0" encoding="utf-8"?>
<sst xmlns="http://schemas.openxmlformats.org/spreadsheetml/2006/main" count="205" uniqueCount="98">
  <si>
    <t>PROBLEMA RESUELTO PAGINA 207 HANSEN Y MOWE</t>
  </si>
  <si>
    <t>BOSTIAN COMPANY</t>
  </si>
  <si>
    <t>DPTO. A</t>
  </si>
  <si>
    <t>DPTO. B</t>
  </si>
  <si>
    <t>CIF Presupuestados</t>
  </si>
  <si>
    <t>CIF Reales</t>
  </si>
  <si>
    <t>Actividad esperada ( Horas MOD )</t>
  </si>
  <si>
    <t>Horas Máquina esperada</t>
  </si>
  <si>
    <t>ORDEN 10</t>
  </si>
  <si>
    <t>Materiales Directos</t>
  </si>
  <si>
    <t>Costo de la MOD:</t>
  </si>
  <si>
    <t>Horas Máquina utilizadas:</t>
  </si>
  <si>
    <t>UNIDADES PRODUCIDAS</t>
  </si>
  <si>
    <t>DPTO A</t>
  </si>
  <si>
    <t>DPTO B</t>
  </si>
  <si>
    <t>DPTO A (1.000 HS X $/hs6  )</t>
  </si>
  <si>
    <t>DPTO A (5.000 HS X $/hs 6  )</t>
  </si>
  <si>
    <t>SOLUCION</t>
  </si>
  <si>
    <t>CIF APLICADOS</t>
  </si>
  <si>
    <t>($10 X 6.000 HMOD )</t>
  </si>
  <si>
    <t>Costos de manufactura TOTAL</t>
  </si>
  <si>
    <t>Costo Unitario</t>
  </si>
  <si>
    <t>TASA GENERAL</t>
  </si>
  <si>
    <t>TASAS DEPARTAMENTALES</t>
  </si>
  <si>
    <t>Materiales directos</t>
  </si>
  <si>
    <t xml:space="preserve">$ 20 000 </t>
  </si>
  <si>
    <t>Mano de obra directa</t>
  </si>
  <si>
    <t>$ 36 000</t>
  </si>
  <si>
    <t xml:space="preserve"> </t>
  </si>
  <si>
    <t xml:space="preserve">Costos indirectos: </t>
  </si>
  <si>
    <r>
      <t xml:space="preserve">Departamento A: $2 </t>
    </r>
    <r>
      <rPr>
        <sz val="12"/>
        <color theme="1"/>
        <rFont val="Damascus Medium"/>
      </rPr>
      <t xml:space="preserve"> </t>
    </r>
    <r>
      <rPr>
        <sz val="12"/>
        <color theme="1"/>
        <rFont val="Times New Roman"/>
      </rPr>
      <t>X 5 000</t>
    </r>
  </si>
  <si>
    <t xml:space="preserve"> Departamento B: $10 X 1 200</t>
  </si>
  <si>
    <t xml:space="preserve">Costos de manufactura totales </t>
  </si>
  <si>
    <t>Costo unitario ($78 000/10 000)</t>
  </si>
  <si>
    <t xml:space="preserve">Tasa predeterminada para el departamento A: $100 000/50 000 = $2 por HMOD. </t>
  </si>
  <si>
    <t>La asignación de costos indirectos utilizando tasas departamentales es más exacta porque existe una</t>
  </si>
  <si>
    <t xml:space="preserve">correlación más alta con los costos indirectos asignados a los costos indirectos consumidos. </t>
  </si>
  <si>
    <t xml:space="preserve">Observe que la orden 10 pasa la mayor parte de su tiempo en el departamento A, </t>
  </si>
  <si>
    <t xml:space="preserve">que de los dos departamentos es el que hace el uso menos intenso de los costos indirectos. </t>
  </si>
  <si>
    <t>Las tasas departamentales reflejan el tiempo diferencial y el consumo mejor de lo que lo hace la tasa general.</t>
  </si>
  <si>
    <t>Tasa predeterminada para el departamento B: $500 000/50 000 = $10 por HMAQ.</t>
  </si>
  <si>
    <t>EJ. 5-15</t>
  </si>
  <si>
    <t>EJEMPLO COSTEO POR ORDENES DE PRODUCCION</t>
  </si>
  <si>
    <t>Cantidad</t>
  </si>
  <si>
    <t>ZAVNER PROBLEMA PROPUESTO 5-15</t>
  </si>
  <si>
    <t>Actividad</t>
  </si>
  <si>
    <t>Costo</t>
  </si>
  <si>
    <t>Generador</t>
  </si>
  <si>
    <t>del Generador</t>
  </si>
  <si>
    <t>Diseño de ingeniería</t>
  </si>
  <si>
    <t>Horas  de ingeniería</t>
  </si>
  <si>
    <t>Compras</t>
  </si>
  <si>
    <t>Número  de partes</t>
  </si>
  <si>
    <t>Otros  costos indirectos</t>
  </si>
  <si>
    <t>Horas  de mano  de obra directa</t>
  </si>
  <si>
    <t>Zavner se dedicó a cinco trabajos en el mes de julio. Los datos son los siguientes:</t>
  </si>
  <si>
    <t>Orden
60</t>
  </si>
  <si>
    <t>Orden
61</t>
  </si>
  <si>
    <t>Orden
62</t>
  </si>
  <si>
    <t>Orden
63</t>
  </si>
  <si>
    <t>Orden
64</t>
  </si>
  <si>
    <t>Saldo al 1 de julio</t>
  </si>
  <si>
    <t>Mano  de obra directa</t>
  </si>
  <si>
    <t>Horas  de mano</t>
  </si>
  <si>
    <t>de obra directa</t>
  </si>
  <si>
    <t>"1)</t>
  </si>
  <si>
    <t>Tasas de CIF Presupuestados</t>
  </si>
  <si>
    <t>Tasa</t>
  </si>
  <si>
    <t>Tasa CIFing. =</t>
  </si>
  <si>
    <t>CIP Presupuestados</t>
  </si>
  <si>
    <t>=</t>
  </si>
  <si>
    <t>Presupuestadas</t>
  </si>
  <si>
    <t>Tasa CIFcomp. =</t>
  </si>
  <si>
    <t>Tasa CIF otros =</t>
  </si>
  <si>
    <t>Horas mano  de obra directa</t>
  </si>
  <si>
    <t>2)</t>
  </si>
  <si>
    <t>HOJAT DE COSTO POR ORDENES DE PRODUCCION</t>
  </si>
  <si>
    <t>ORDEN DE PRODUCCION  60</t>
  </si>
  <si>
    <t xml:space="preserve"> MATERIALES DIRECTOS</t>
  </si>
  <si>
    <t>MANO DE OBRA DIRECTA</t>
  </si>
  <si>
    <t>COSTOS INDIRECTOS DE FABRICACION</t>
  </si>
  <si>
    <t>Req. No.</t>
  </si>
  <si>
    <t>IMPORTE</t>
  </si>
  <si>
    <t>BOLETA</t>
  </si>
  <si>
    <t>Horas</t>
  </si>
  <si>
    <t>Importe</t>
  </si>
  <si>
    <t>RESUMEN DE COSTOS</t>
  </si>
  <si>
    <t>CIF Aplicados</t>
  </si>
  <si>
    <t xml:space="preserve">Costo Total </t>
  </si>
  <si>
    <t>ORDEN DE PRODUCCION  61</t>
  </si>
  <si>
    <t>ORDEN DE PRODUCCION  62</t>
  </si>
  <si>
    <t>ORDEN DE PRODUCCION  63</t>
  </si>
  <si>
    <t>ORDEN DE PRODUCCION  64</t>
  </si>
  <si>
    <t>3) &amp; 4).</t>
  </si>
  <si>
    <t>Produccion en Proceso</t>
  </si>
  <si>
    <t>Costo de los Artículos Vendidos</t>
  </si>
  <si>
    <t>Inventario Final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</si>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</sst>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9" formatCode="&quot;$&quot;#,##0"/>
    <numFmt numFmtId="171" formatCode="_(&quot;$&quot;* #,##0_);_(&quot;$&quot;* \(#,##0\);_(&quot;$&quot;* &quot;-&quot;??_);_(@_)"/>
    <numFmt numFmtId="173" formatCode="_(* #,##0_);_(* \(#,##0\);_(* &quot;-&quot;??_);_(@_)"/>
  </numFmts>
  <fonts count="2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sz val="12"/>
      <color theme="1"/>
      <name val="Times New Roman"/>
    </font>
    <font>
      <sz val="12"/>
      <color theme="1"/>
      <name val="Damascus Medium"/>
    </font>
    <font>
      <b/>
      <sz val="12"/>
      <color theme="1"/>
      <name val="Times New Roman"/>
    </font>
    <font>
      <sz val="12"/>
      <color rgb="FF000000"/>
      <name val="Times New Roman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10"/>
      <name val="Arial Narrow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color indexed="10"/>
      <name val="Arial"/>
      <family val="2"/>
    </font>
    <font>
      <sz val="10"/>
      <color indexed="43"/>
      <name val="Arial"/>
      <family val="2"/>
    </font>
    <font>
      <sz val="8"/>
      <name val="Arial"/>
      <family val="2"/>
    </font>
    <font>
      <sz val="8"/>
      <color indexed="43"/>
      <name val="Arial"/>
      <family val="2"/>
    </font>
    <font>
      <u val="doubleAccounting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28">
    <xf numFmtId="0" fontId="0" fillId="0" borderId="0" xfId="0"/>
    <xf numFmtId="42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2" xfId="0" applyFont="1" applyBorder="1"/>
    <xf numFmtId="0" fontId="5" fillId="0" borderId="10" xfId="0" applyFont="1" applyBorder="1"/>
    <xf numFmtId="42" fontId="5" fillId="0" borderId="3" xfId="0" applyNumberFormat="1" applyFont="1" applyBorder="1"/>
    <xf numFmtId="42" fontId="5" fillId="0" borderId="1" xfId="0" applyNumberFormat="1" applyFont="1" applyBorder="1"/>
    <xf numFmtId="0" fontId="5" fillId="0" borderId="9" xfId="0" applyFont="1" applyBorder="1"/>
    <xf numFmtId="42" fontId="5" fillId="0" borderId="0" xfId="0" applyNumberFormat="1" applyFont="1"/>
    <xf numFmtId="164" fontId="5" fillId="0" borderId="0" xfId="0" applyNumberFormat="1" applyFont="1"/>
    <xf numFmtId="42" fontId="5" fillId="0" borderId="5" xfId="0" applyNumberFormat="1" applyFont="1" applyBorder="1"/>
    <xf numFmtId="42" fontId="4" fillId="0" borderId="0" xfId="0" applyNumberFormat="1" applyFont="1"/>
    <xf numFmtId="44" fontId="4" fillId="0" borderId="0" xfId="0" applyNumberFormat="1" applyFont="1"/>
    <xf numFmtId="0" fontId="6" fillId="0" borderId="0" xfId="0" applyFont="1" applyAlignment="1">
      <alignment vertical="center"/>
    </xf>
    <xf numFmtId="6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6" fontId="8" fillId="0" borderId="0" xfId="0" applyNumberFormat="1" applyFont="1" applyAlignment="1">
      <alignment vertical="center"/>
    </xf>
    <xf numFmtId="8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3" xfId="0" applyNumberFormat="1" applyFont="1" applyBorder="1"/>
    <xf numFmtId="164" fontId="5" fillId="0" borderId="1" xfId="0" applyNumberFormat="1" applyFont="1" applyBorder="1"/>
    <xf numFmtId="0" fontId="12" fillId="0" borderId="0" xfId="0" applyFont="1"/>
    <xf numFmtId="0" fontId="0" fillId="0" borderId="0" xfId="0" applyAlignment="1">
      <alignment horizontal="right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3" fontId="0" fillId="0" borderId="0" xfId="0" applyNumberFormat="1"/>
    <xf numFmtId="169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/>
    <xf numFmtId="2" fontId="0" fillId="0" borderId="0" xfId="0" applyNumberFormat="1" applyAlignment="1">
      <alignment horizontal="right"/>
    </xf>
    <xf numFmtId="0" fontId="12" fillId="0" borderId="0" xfId="0" quotePrefix="1" applyFont="1"/>
    <xf numFmtId="0" fontId="13" fillId="2" borderId="0" xfId="0" applyFont="1" applyFill="1" applyAlignment="1">
      <alignment horizontal="left"/>
    </xf>
    <xf numFmtId="0" fontId="0" fillId="3" borderId="0" xfId="0" applyFill="1"/>
    <xf numFmtId="0" fontId="14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1" xfId="0" applyFill="1" applyBorder="1" applyAlignment="1">
      <alignment horizontal="centerContinuous"/>
    </xf>
    <xf numFmtId="0" fontId="0" fillId="3" borderId="0" xfId="0" applyFill="1" applyAlignment="1">
      <alignment horizontal="center"/>
    </xf>
    <xf numFmtId="171" fontId="0" fillId="4" borderId="11" xfId="44" applyNumberFormat="1" applyFont="1" applyFill="1" applyBorder="1" applyProtection="1">
      <protection locked="0"/>
    </xf>
    <xf numFmtId="44" fontId="0" fillId="3" borderId="0" xfId="44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Continuous"/>
    </xf>
    <xf numFmtId="173" fontId="0" fillId="4" borderId="0" xfId="43" applyNumberFormat="1" applyFont="1" applyFill="1" applyProtection="1">
      <protection locked="0"/>
    </xf>
    <xf numFmtId="0" fontId="0" fillId="3" borderId="0" xfId="0" applyFill="1" applyAlignment="1"/>
    <xf numFmtId="0" fontId="13" fillId="2" borderId="0" xfId="0" applyFont="1" applyFill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6" fillId="3" borderId="5" xfId="0" applyFont="1" applyFill="1" applyBorder="1" applyAlignment="1">
      <alignment horizontal="right"/>
    </xf>
    <xf numFmtId="169" fontId="0" fillId="4" borderId="5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9" fontId="0" fillId="4" borderId="13" xfId="0" applyNumberFormat="1" applyFill="1" applyBorder="1" applyAlignment="1" applyProtection="1">
      <alignment horizontal="right"/>
      <protection locked="0"/>
    </xf>
    <xf numFmtId="44" fontId="0" fillId="4" borderId="14" xfId="44" applyFont="1" applyFill="1" applyBorder="1" applyAlignment="1" applyProtection="1">
      <alignment horizontal="center"/>
      <protection locked="0"/>
    </xf>
    <xf numFmtId="3" fontId="0" fillId="4" borderId="15" xfId="0" applyNumberFormat="1" applyFill="1" applyBorder="1" applyAlignment="1" applyProtection="1">
      <alignment horizontal="right"/>
      <protection locked="0"/>
    </xf>
    <xf numFmtId="171" fontId="0" fillId="3" borderId="0" xfId="44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169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>
      <alignment horizontal="center"/>
    </xf>
    <xf numFmtId="169" fontId="0" fillId="3" borderId="8" xfId="0" applyNumberFormat="1" applyFill="1" applyBorder="1" applyAlignment="1" applyProtection="1">
      <alignment horizontal="right"/>
      <protection locked="0"/>
    </xf>
    <xf numFmtId="173" fontId="0" fillId="3" borderId="0" xfId="43" applyNumberFormat="1" applyFont="1" applyFill="1" applyBorder="1" applyAlignment="1">
      <alignment horizontal="right"/>
    </xf>
    <xf numFmtId="3" fontId="0" fillId="4" borderId="16" xfId="0" applyNumberFormat="1" applyFill="1" applyBorder="1" applyAlignment="1" applyProtection="1">
      <alignment horizontal="right"/>
      <protection locked="0"/>
    </xf>
    <xf numFmtId="173" fontId="17" fillId="3" borderId="0" xfId="43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3" fontId="0" fillId="3" borderId="0" xfId="0" applyNumberFormat="1" applyFill="1" applyBorder="1" applyAlignment="1" applyProtection="1">
      <alignment horizontal="center"/>
      <protection locked="0"/>
    </xf>
    <xf numFmtId="3" fontId="0" fillId="3" borderId="8" xfId="0" applyNumberFormat="1" applyFill="1" applyBorder="1" applyAlignment="1">
      <alignment horizontal="right"/>
    </xf>
    <xf numFmtId="0" fontId="14" fillId="3" borderId="11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top"/>
    </xf>
    <xf numFmtId="171" fontId="18" fillId="3" borderId="0" xfId="44" applyNumberFormat="1" applyFont="1" applyFill="1"/>
    <xf numFmtId="0" fontId="0" fillId="3" borderId="11" xfId="0" applyFill="1" applyBorder="1"/>
    <xf numFmtId="0" fontId="0" fillId="3" borderId="11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171" fontId="0" fillId="3" borderId="0" xfId="44" applyNumberFormat="1" applyFont="1" applyFill="1" applyBorder="1" applyAlignment="1">
      <alignment horizontal="center"/>
    </xf>
    <xf numFmtId="173" fontId="0" fillId="3" borderId="0" xfId="43" applyNumberFormat="1" applyFont="1" applyFill="1"/>
    <xf numFmtId="173" fontId="15" fillId="3" borderId="11" xfId="43" applyNumberFormat="1" applyFont="1" applyFill="1" applyBorder="1"/>
    <xf numFmtId="171" fontId="0" fillId="3" borderId="17" xfId="44" applyNumberFormat="1" applyFont="1" applyFill="1" applyBorder="1"/>
    <xf numFmtId="0" fontId="0" fillId="3" borderId="11" xfId="0" applyFill="1" applyBorder="1" applyAlignment="1">
      <alignment horizontal="right"/>
    </xf>
    <xf numFmtId="173" fontId="0" fillId="4" borderId="15" xfId="43" applyNumberFormat="1" applyFont="1" applyFill="1" applyBorder="1" applyAlignment="1" applyProtection="1">
      <alignment horizontal="right"/>
      <protection locked="0"/>
    </xf>
    <xf numFmtId="173" fontId="0" fillId="4" borderId="16" xfId="43" applyNumberFormat="1" applyFont="1" applyFill="1" applyBorder="1" applyAlignment="1" applyProtection="1">
      <alignment horizontal="right"/>
      <protection locked="0"/>
    </xf>
    <xf numFmtId="0" fontId="12" fillId="5" borderId="0" xfId="0" quotePrefix="1" applyFont="1" applyFill="1"/>
    <xf numFmtId="0" fontId="0" fillId="5" borderId="0" xfId="0" applyFill="1"/>
    <xf numFmtId="0" fontId="0" fillId="5" borderId="0" xfId="0" applyFill="1" applyAlignment="1">
      <alignment horizontal="right"/>
    </xf>
    <xf numFmtId="0" fontId="0" fillId="5" borderId="0" xfId="0" applyFill="1" applyBorder="1" applyAlignment="1" applyProtection="1">
      <alignment horizontal="left"/>
      <protection locked="0"/>
    </xf>
    <xf numFmtId="173" fontId="0" fillId="4" borderId="15" xfId="43" applyNumberFormat="1" applyFont="1" applyFill="1" applyBorder="1" applyAlignment="1" applyProtection="1">
      <alignment horizontal="center"/>
      <protection locked="0"/>
    </xf>
    <xf numFmtId="173" fontId="0" fillId="4" borderId="16" xfId="43" applyNumberFormat="1" applyFont="1" applyFill="1" applyBorder="1" applyAlignment="1" applyProtection="1">
      <alignment horizontal="center"/>
      <protection locked="0"/>
    </xf>
    <xf numFmtId="169" fontId="0" fillId="4" borderId="18" xfId="0" applyNumberFormat="1" applyFill="1" applyBorder="1" applyAlignment="1" applyProtection="1">
      <alignment horizontal="center"/>
      <protection locked="0"/>
    </xf>
    <xf numFmtId="0" fontId="15" fillId="0" borderId="0" xfId="0" quotePrefix="1" applyFo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Fill="1" applyBorder="1" applyAlignment="1" applyProtection="1">
      <alignment horizontal="left"/>
      <protection locked="0"/>
    </xf>
    <xf numFmtId="0" fontId="19" fillId="0" borderId="0" xfId="0" applyFont="1"/>
    <xf numFmtId="173" fontId="0" fillId="0" borderId="0" xfId="43" applyNumberFormat="1" applyFont="1" applyBorder="1" applyAlignment="1">
      <alignment horizontal="right"/>
    </xf>
    <xf numFmtId="173" fontId="0" fillId="0" borderId="0" xfId="43" applyNumberFormat="1" applyFont="1" applyBorder="1"/>
    <xf numFmtId="173" fontId="0" fillId="5" borderId="0" xfId="43" applyNumberFormat="1" applyFont="1" applyFill="1" applyBorder="1" applyAlignment="1">
      <alignment horizontal="center"/>
    </xf>
    <xf numFmtId="173" fontId="0" fillId="2" borderId="0" xfId="43" applyNumberFormat="1" applyFont="1" applyFill="1" applyBorder="1" applyAlignment="1">
      <alignment horizontal="center"/>
    </xf>
    <xf numFmtId="173" fontId="20" fillId="2" borderId="0" xfId="43" applyNumberFormat="1" applyFont="1" applyFill="1" applyBorder="1" applyAlignment="1">
      <alignment horizontal="center"/>
    </xf>
    <xf numFmtId="173" fontId="0" fillId="0" borderId="0" xfId="43" applyNumberFormat="1" applyFont="1" applyBorder="1" applyAlignment="1">
      <alignment horizontal="center"/>
    </xf>
    <xf numFmtId="173" fontId="21" fillId="0" borderId="0" xfId="43" applyNumberFormat="1" applyFont="1" applyBorder="1" applyAlignment="1">
      <alignment horizontal="left"/>
    </xf>
    <xf numFmtId="173" fontId="20" fillId="5" borderId="0" xfId="43" applyNumberFormat="1" applyFont="1" applyFill="1" applyBorder="1"/>
    <xf numFmtId="0" fontId="20" fillId="2" borderId="0" xfId="0" applyFont="1" applyFill="1"/>
    <xf numFmtId="0" fontId="22" fillId="2" borderId="0" xfId="43" applyNumberFormat="1" applyFont="1" applyFill="1" applyBorder="1"/>
    <xf numFmtId="173" fontId="20" fillId="2" borderId="0" xfId="43" applyNumberFormat="1" applyFont="1" applyFill="1"/>
    <xf numFmtId="173" fontId="0" fillId="5" borderId="0" xfId="43" applyNumberFormat="1" applyFont="1" applyFill="1" applyBorder="1" applyAlignment="1" applyProtection="1">
      <alignment horizontal="right"/>
      <protection locked="0"/>
    </xf>
    <xf numFmtId="0" fontId="14" fillId="0" borderId="0" xfId="43" applyNumberFormat="1" applyFont="1" applyBorder="1" applyAlignment="1"/>
    <xf numFmtId="173" fontId="0" fillId="3" borderId="0" xfId="43" applyNumberFormat="1" applyFont="1" applyFill="1" applyBorder="1"/>
    <xf numFmtId="169" fontId="0" fillId="4" borderId="15" xfId="44" applyNumberFormat="1" applyFont="1" applyFill="1" applyBorder="1"/>
    <xf numFmtId="173" fontId="19" fillId="3" borderId="0" xfId="43" applyNumberFormat="1" applyFont="1" applyFill="1" applyBorder="1" applyAlignment="1" applyProtection="1">
      <alignment horizontal="right"/>
      <protection locked="0"/>
    </xf>
    <xf numFmtId="169" fontId="0" fillId="4" borderId="19" xfId="43" applyNumberFormat="1" applyFont="1" applyFill="1" applyBorder="1"/>
    <xf numFmtId="173" fontId="0" fillId="0" borderId="0" xfId="43" applyNumberFormat="1" applyFont="1" applyBorder="1" applyAlignment="1"/>
    <xf numFmtId="169" fontId="18" fillId="4" borderId="19" xfId="43" applyNumberFormat="1" applyFont="1" applyFill="1" applyBorder="1"/>
    <xf numFmtId="169" fontId="18" fillId="4" borderId="15" xfId="43" applyNumberFormat="1" applyFont="1" applyFill="1" applyBorder="1"/>
    <xf numFmtId="169" fontId="23" fillId="3" borderId="0" xfId="44" applyNumberFormat="1" applyFont="1" applyFill="1" applyBorder="1"/>
    <xf numFmtId="173" fontId="0" fillId="5" borderId="0" xfId="43" applyNumberFormat="1" applyFont="1" applyFill="1" applyBorder="1"/>
    <xf numFmtId="173" fontId="0" fillId="0" borderId="0" xfId="43" applyNumberFormat="1" applyFont="1"/>
    <xf numFmtId="0" fontId="0" fillId="0" borderId="0" xfId="0" applyBorder="1"/>
  </cellXfs>
  <cellStyles count="4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Millares" xfId="43" builtinId="3"/>
    <cellStyle name="Moneda" xfId="44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H52"/>
  <sheetViews>
    <sheetView zoomScale="150" zoomScaleNormal="150" zoomScalePageLayoutView="150" workbookViewId="0">
      <selection activeCell="E21" sqref="E21"/>
    </sheetView>
  </sheetViews>
  <sheetFormatPr baseColWidth="10" defaultRowHeight="16"/>
  <cols>
    <col min="7" max="7" width="12.5" bestFit="1" customWidth="1"/>
  </cols>
  <sheetData>
    <row r="2" spans="3:8">
      <c r="C2" s="2" t="s">
        <v>0</v>
      </c>
      <c r="D2" s="2"/>
      <c r="E2" s="2"/>
    </row>
    <row r="3" spans="3:8">
      <c r="C3" s="2"/>
      <c r="D3" s="2"/>
      <c r="E3" s="2"/>
    </row>
    <row r="4" spans="3:8">
      <c r="C4" s="3" t="s">
        <v>1</v>
      </c>
      <c r="D4" s="3"/>
      <c r="E4" s="3"/>
      <c r="F4" s="4"/>
      <c r="G4" s="4"/>
      <c r="H4" s="4"/>
    </row>
    <row r="5" spans="3:8">
      <c r="C5" s="4"/>
      <c r="D5" s="4"/>
      <c r="E5" s="4"/>
      <c r="F5" s="4"/>
      <c r="G5" s="4"/>
      <c r="H5" s="4"/>
    </row>
    <row r="6" spans="3:8">
      <c r="C6" s="5"/>
      <c r="D6" s="6"/>
      <c r="E6" s="6"/>
      <c r="F6" s="7"/>
      <c r="G6" s="8" t="s">
        <v>2</v>
      </c>
      <c r="H6" s="9" t="s">
        <v>3</v>
      </c>
    </row>
    <row r="7" spans="3:8">
      <c r="C7" s="10"/>
      <c r="D7" s="11"/>
      <c r="E7" s="11"/>
      <c r="F7" s="12"/>
      <c r="G7" s="8"/>
      <c r="H7" s="9"/>
    </row>
    <row r="8" spans="3:8">
      <c r="C8" s="13" t="s">
        <v>4</v>
      </c>
      <c r="D8" s="13"/>
      <c r="E8" s="14"/>
      <c r="F8" s="8"/>
      <c r="G8" s="15">
        <v>100000</v>
      </c>
      <c r="H8" s="16">
        <v>500000</v>
      </c>
    </row>
    <row r="9" spans="3:8">
      <c r="C9" s="13" t="s">
        <v>5</v>
      </c>
      <c r="D9" s="13"/>
      <c r="E9" s="14"/>
      <c r="F9" s="8"/>
      <c r="G9" s="15">
        <v>110000</v>
      </c>
      <c r="H9" s="16">
        <v>520000</v>
      </c>
    </row>
    <row r="10" spans="3:8">
      <c r="C10" s="13" t="s">
        <v>6</v>
      </c>
      <c r="D10" s="13"/>
      <c r="E10" s="6"/>
      <c r="F10" s="7"/>
      <c r="G10" s="29">
        <v>50000</v>
      </c>
      <c r="H10" s="30">
        <v>10000</v>
      </c>
    </row>
    <row r="11" spans="3:8">
      <c r="C11" s="13" t="s">
        <v>7</v>
      </c>
      <c r="D11" s="17"/>
      <c r="E11" s="13"/>
      <c r="F11" s="8"/>
      <c r="G11" s="29">
        <v>10000</v>
      </c>
      <c r="H11" s="30">
        <v>50000</v>
      </c>
    </row>
    <row r="12" spans="3:8">
      <c r="C12" s="4"/>
      <c r="D12" s="4"/>
      <c r="E12" s="4"/>
      <c r="F12" s="4"/>
      <c r="G12" s="18"/>
      <c r="H12" s="18"/>
    </row>
    <row r="13" spans="3:8">
      <c r="C13" s="4"/>
      <c r="D13" s="4"/>
      <c r="E13" s="4"/>
      <c r="F13" s="4"/>
      <c r="G13" s="18"/>
      <c r="H13" s="3" t="s">
        <v>8</v>
      </c>
    </row>
    <row r="14" spans="3:8">
      <c r="C14" s="4"/>
      <c r="D14" s="4"/>
      <c r="E14" s="4"/>
      <c r="F14" s="4"/>
      <c r="G14" s="18"/>
      <c r="H14" s="18"/>
    </row>
    <row r="15" spans="3:8">
      <c r="C15" s="4" t="s">
        <v>9</v>
      </c>
      <c r="D15" s="4"/>
      <c r="E15" s="4"/>
      <c r="F15" s="4"/>
      <c r="G15" s="18"/>
      <c r="H15" s="18">
        <v>20000</v>
      </c>
    </row>
    <row r="16" spans="3:8">
      <c r="C16" s="4" t="s">
        <v>10</v>
      </c>
      <c r="D16" s="4"/>
      <c r="E16" s="4"/>
      <c r="F16" s="4"/>
      <c r="G16" s="18"/>
      <c r="H16" s="18"/>
    </row>
    <row r="17" spans="3:8">
      <c r="C17" s="4" t="s">
        <v>16</v>
      </c>
      <c r="E17" s="4"/>
      <c r="F17" s="4"/>
      <c r="G17" s="18"/>
      <c r="H17" s="18">
        <f>5000*6</f>
        <v>30000</v>
      </c>
    </row>
    <row r="18" spans="3:8">
      <c r="C18" s="4" t="s">
        <v>15</v>
      </c>
      <c r="E18" s="4"/>
      <c r="F18" s="4"/>
      <c r="G18" s="18"/>
      <c r="H18" s="18">
        <f>1000*6</f>
        <v>6000</v>
      </c>
    </row>
    <row r="19" spans="3:8">
      <c r="C19" s="4"/>
      <c r="D19" s="4"/>
      <c r="E19" s="4"/>
      <c r="F19" s="4"/>
      <c r="G19" s="18"/>
      <c r="H19" s="19"/>
    </row>
    <row r="20" spans="3:8">
      <c r="C20" s="4" t="s">
        <v>11</v>
      </c>
      <c r="D20" s="4"/>
      <c r="E20" s="4"/>
      <c r="F20" s="4"/>
      <c r="G20" s="18"/>
      <c r="H20" s="19"/>
    </row>
    <row r="21" spans="3:8">
      <c r="C21" s="4" t="s">
        <v>13</v>
      </c>
      <c r="E21" s="4"/>
      <c r="F21" s="4"/>
      <c r="G21" s="18"/>
      <c r="H21" s="19">
        <v>100</v>
      </c>
    </row>
    <row r="22" spans="3:8">
      <c r="C22" s="4" t="s">
        <v>14</v>
      </c>
      <c r="E22" s="4"/>
      <c r="F22" s="4"/>
      <c r="G22" s="18"/>
      <c r="H22" s="19">
        <v>1200</v>
      </c>
    </row>
    <row r="23" spans="3:8">
      <c r="C23" s="4"/>
      <c r="D23" s="4"/>
      <c r="E23" s="4"/>
      <c r="F23" s="4"/>
      <c r="G23" s="18"/>
      <c r="H23" s="19"/>
    </row>
    <row r="24" spans="3:8">
      <c r="C24" s="4" t="s">
        <v>12</v>
      </c>
      <c r="D24" s="4"/>
      <c r="E24" s="4"/>
      <c r="F24" s="4"/>
      <c r="G24" s="18"/>
      <c r="H24" s="19">
        <v>10000</v>
      </c>
    </row>
    <row r="25" spans="3:8">
      <c r="G25" s="1"/>
      <c r="H25" s="1"/>
    </row>
    <row r="26" spans="3:8">
      <c r="G26" s="1"/>
      <c r="H26" s="1"/>
    </row>
    <row r="27" spans="3:8">
      <c r="C27" s="2" t="s">
        <v>17</v>
      </c>
      <c r="G27" s="1"/>
      <c r="H27" s="1"/>
    </row>
    <row r="28" spans="3:8">
      <c r="C28" t="s">
        <v>22</v>
      </c>
      <c r="G28" s="1"/>
      <c r="H28" s="1"/>
    </row>
    <row r="29" spans="3:8">
      <c r="C29" s="4" t="s">
        <v>9</v>
      </c>
      <c r="D29" s="4"/>
      <c r="E29" s="4"/>
      <c r="F29" s="4"/>
      <c r="G29" s="18"/>
      <c r="H29" s="18">
        <v>20000</v>
      </c>
    </row>
    <row r="30" spans="3:8">
      <c r="C30" s="4" t="s">
        <v>10</v>
      </c>
      <c r="D30" s="4"/>
      <c r="E30" s="4"/>
      <c r="F30" s="4"/>
      <c r="G30" s="18"/>
      <c r="H30" s="18">
        <v>36000</v>
      </c>
    </row>
    <row r="31" spans="3:8">
      <c r="C31" s="4" t="s">
        <v>18</v>
      </c>
      <c r="D31" t="s">
        <v>19</v>
      </c>
      <c r="E31" s="4"/>
      <c r="F31" s="4"/>
      <c r="G31" s="18"/>
      <c r="H31" s="18">
        <v>60000</v>
      </c>
    </row>
    <row r="32" spans="3:8">
      <c r="C32" s="4" t="s">
        <v>20</v>
      </c>
      <c r="E32" s="4"/>
      <c r="F32" s="4"/>
      <c r="G32" s="18"/>
      <c r="H32" s="20">
        <f>SUM(H29:H31)</f>
        <v>116000</v>
      </c>
    </row>
    <row r="33" spans="3:8">
      <c r="C33" s="4"/>
      <c r="D33" s="4"/>
      <c r="E33" s="4"/>
      <c r="F33" s="4"/>
      <c r="G33" s="18"/>
      <c r="H33" s="19"/>
    </row>
    <row r="34" spans="3:8">
      <c r="C34" s="3" t="s">
        <v>21</v>
      </c>
      <c r="D34" s="3"/>
      <c r="E34" s="3"/>
      <c r="F34" s="3"/>
      <c r="G34" s="21"/>
      <c r="H34" s="22">
        <f>+H32/H24</f>
        <v>11.6</v>
      </c>
    </row>
    <row r="35" spans="3:8">
      <c r="C35" s="4"/>
      <c r="E35" s="4"/>
      <c r="F35" s="4"/>
      <c r="G35" s="18"/>
      <c r="H35" s="19"/>
    </row>
    <row r="36" spans="3:8">
      <c r="C36" t="s">
        <v>23</v>
      </c>
      <c r="G36" s="1"/>
      <c r="H36" s="1"/>
    </row>
    <row r="37" spans="3:8">
      <c r="C37" s="23" t="s">
        <v>34</v>
      </c>
      <c r="H37" s="18"/>
    </row>
    <row r="38" spans="3:8">
      <c r="C38" s="23" t="s">
        <v>40</v>
      </c>
      <c r="H38" s="18"/>
    </row>
    <row r="39" spans="3:8">
      <c r="C39" s="23"/>
      <c r="H39" s="18"/>
    </row>
    <row r="40" spans="3:8">
      <c r="C40" s="23" t="s">
        <v>24</v>
      </c>
      <c r="H40" s="23" t="s">
        <v>25</v>
      </c>
    </row>
    <row r="41" spans="3:8">
      <c r="C41" s="23" t="s">
        <v>26</v>
      </c>
      <c r="H41" s="23" t="s">
        <v>27</v>
      </c>
    </row>
    <row r="42" spans="3:8">
      <c r="C42" s="23" t="s">
        <v>28</v>
      </c>
      <c r="H42" s="19"/>
    </row>
    <row r="43" spans="3:8">
      <c r="C43" s="23" t="s">
        <v>29</v>
      </c>
      <c r="H43" s="22"/>
    </row>
    <row r="44" spans="3:8" ht="18">
      <c r="C44" s="23" t="s">
        <v>30</v>
      </c>
      <c r="H44" s="24">
        <v>10000</v>
      </c>
    </row>
    <row r="45" spans="3:8">
      <c r="C45" s="23" t="s">
        <v>31</v>
      </c>
      <c r="H45" s="24">
        <v>12000</v>
      </c>
    </row>
    <row r="46" spans="3:8">
      <c r="C46" s="25" t="s">
        <v>32</v>
      </c>
      <c r="H46" s="26">
        <v>78000</v>
      </c>
    </row>
    <row r="47" spans="3:8">
      <c r="C47" s="25" t="s">
        <v>33</v>
      </c>
      <c r="H47" s="27">
        <v>7.8</v>
      </c>
    </row>
    <row r="48" spans="3:8">
      <c r="C48" s="23" t="s">
        <v>35</v>
      </c>
    </row>
    <row r="49" spans="3:3">
      <c r="C49" s="23" t="s">
        <v>36</v>
      </c>
    </row>
    <row r="50" spans="3:3">
      <c r="C50" s="23" t="s">
        <v>37</v>
      </c>
    </row>
    <row r="51" spans="3:3">
      <c r="C51" s="23" t="s">
        <v>38</v>
      </c>
    </row>
    <row r="52" spans="3:3">
      <c r="C52" s="28" t="s">
        <v>39</v>
      </c>
    </row>
  </sheetData>
  <phoneticPr fontId="10" type="noConversion"/>
  <pageMargins left="0.75000000000000011" right="0.75000000000000011" top="1" bottom="1" header="0.5" footer="0.5"/>
  <pageSetup paperSize="9" scale="91" fitToHeight="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601D-7395-5E4C-B55D-AB4A31E35FA1}">
  <dimension ref="A1:M138"/>
  <sheetViews>
    <sheetView tabSelected="1" topLeftCell="A52" workbookViewId="0">
      <selection activeCell="H8" sqref="H8"/>
    </sheetView>
  </sheetViews>
  <sheetFormatPr baseColWidth="10" defaultRowHeight="16"/>
  <sheetData>
    <row r="1" spans="1:13">
      <c r="A1" s="31" t="s">
        <v>41</v>
      </c>
      <c r="B1" t="s">
        <v>42</v>
      </c>
      <c r="H1" s="32" t="s">
        <v>43</v>
      </c>
      <c r="I1" s="32"/>
      <c r="J1" s="33"/>
      <c r="K1" s="33"/>
      <c r="L1" s="33"/>
      <c r="M1" s="33"/>
    </row>
    <row r="2" spans="1:13">
      <c r="A2" s="31"/>
      <c r="B2" t="s">
        <v>44</v>
      </c>
      <c r="F2" s="31" t="s">
        <v>17</v>
      </c>
      <c r="H2" s="32"/>
      <c r="I2" s="32"/>
      <c r="J2" s="34"/>
      <c r="K2" s="34"/>
      <c r="L2" s="34"/>
      <c r="M2" s="34"/>
    </row>
    <row r="3" spans="1:13">
      <c r="A3" s="31"/>
      <c r="H3" s="32"/>
      <c r="I3" s="32"/>
      <c r="J3" s="34"/>
      <c r="K3" s="34"/>
      <c r="L3" s="34"/>
      <c r="M3" s="34"/>
    </row>
    <row r="4" spans="1:13">
      <c r="A4" s="31"/>
      <c r="B4" t="s">
        <v>45</v>
      </c>
      <c r="D4" t="s">
        <v>46</v>
      </c>
      <c r="E4" t="s">
        <v>47</v>
      </c>
      <c r="H4" t="s">
        <v>48</v>
      </c>
      <c r="I4" s="32"/>
      <c r="J4" s="34"/>
      <c r="K4" s="34"/>
      <c r="L4" s="34"/>
      <c r="M4" s="34"/>
    </row>
    <row r="5" spans="1:13">
      <c r="A5" s="31"/>
      <c r="H5" s="35"/>
      <c r="I5" s="32"/>
      <c r="J5" s="34"/>
      <c r="K5" s="34"/>
      <c r="L5" s="34"/>
      <c r="M5" s="34"/>
    </row>
    <row r="6" spans="1:13">
      <c r="A6" s="31"/>
      <c r="B6" t="s">
        <v>49</v>
      </c>
      <c r="D6" s="36">
        <v>120000</v>
      </c>
      <c r="E6" t="s">
        <v>50</v>
      </c>
      <c r="H6" s="35">
        <v>3000</v>
      </c>
      <c r="I6" s="32"/>
      <c r="J6" s="34"/>
      <c r="K6" s="34"/>
      <c r="L6" s="34"/>
      <c r="M6" s="34"/>
    </row>
    <row r="7" spans="1:13">
      <c r="A7" s="31"/>
      <c r="B7" t="s">
        <v>51</v>
      </c>
      <c r="D7" s="36">
        <v>80000</v>
      </c>
      <c r="E7" t="s">
        <v>52</v>
      </c>
      <c r="H7" s="35">
        <v>10000</v>
      </c>
      <c r="I7" s="32"/>
      <c r="J7" s="34"/>
      <c r="K7" s="34"/>
      <c r="L7" s="34"/>
      <c r="M7" s="34"/>
    </row>
    <row r="8" spans="1:13">
      <c r="A8" s="31"/>
      <c r="B8" t="s">
        <v>53</v>
      </c>
      <c r="D8" s="36">
        <v>250000</v>
      </c>
      <c r="E8" t="s">
        <v>54</v>
      </c>
      <c r="H8" s="35">
        <v>40000</v>
      </c>
      <c r="I8" s="32"/>
      <c r="J8" s="34"/>
      <c r="K8" s="34"/>
      <c r="L8" s="34"/>
      <c r="M8" s="34"/>
    </row>
    <row r="9" spans="1:13">
      <c r="A9" s="31"/>
      <c r="B9" t="s">
        <v>55</v>
      </c>
      <c r="I9" s="32"/>
      <c r="J9" s="34"/>
      <c r="K9" s="34"/>
      <c r="L9" s="34"/>
      <c r="M9" s="34"/>
    </row>
    <row r="10" spans="1:13" ht="34">
      <c r="A10" s="31"/>
      <c r="D10" s="37" t="s">
        <v>56</v>
      </c>
      <c r="E10" s="37" t="s">
        <v>57</v>
      </c>
      <c r="F10" s="37" t="s">
        <v>58</v>
      </c>
      <c r="G10" s="37" t="s">
        <v>59</v>
      </c>
      <c r="H10" s="37" t="s">
        <v>60</v>
      </c>
      <c r="I10" s="32"/>
      <c r="J10" s="34"/>
      <c r="K10" s="34"/>
      <c r="L10" s="34"/>
      <c r="M10" s="34"/>
    </row>
    <row r="11" spans="1:13">
      <c r="A11" s="31"/>
      <c r="B11" t="s">
        <v>61</v>
      </c>
      <c r="D11" s="1">
        <v>32450</v>
      </c>
      <c r="E11" s="1">
        <v>40770</v>
      </c>
      <c r="F11" s="1">
        <v>29090</v>
      </c>
      <c r="G11" s="1">
        <v>0</v>
      </c>
      <c r="H11" s="1">
        <v>0</v>
      </c>
      <c r="I11" s="32"/>
      <c r="J11" s="34"/>
      <c r="K11" s="34"/>
      <c r="L11" s="34"/>
      <c r="M11" s="34"/>
    </row>
    <row r="12" spans="1:13">
      <c r="A12" s="31"/>
      <c r="B12" t="s">
        <v>24</v>
      </c>
      <c r="D12" s="1">
        <v>26000</v>
      </c>
      <c r="E12" s="1">
        <v>37900</v>
      </c>
      <c r="F12" s="1">
        <v>25350</v>
      </c>
      <c r="G12" s="1">
        <v>11000</v>
      </c>
      <c r="H12" s="1">
        <v>13560</v>
      </c>
      <c r="I12" s="32"/>
      <c r="J12" s="34"/>
      <c r="K12" s="34"/>
      <c r="L12" s="34"/>
      <c r="M12" s="34"/>
    </row>
    <row r="13" spans="1:13">
      <c r="A13" s="31"/>
      <c r="B13" t="s">
        <v>62</v>
      </c>
      <c r="D13" s="1">
        <v>40000</v>
      </c>
      <c r="E13" s="1">
        <v>38500</v>
      </c>
      <c r="F13" s="1">
        <v>43000</v>
      </c>
      <c r="G13" s="1">
        <v>20900</v>
      </c>
      <c r="H13" s="1">
        <v>18000</v>
      </c>
      <c r="I13" s="32"/>
      <c r="J13" s="34"/>
      <c r="K13" s="34"/>
      <c r="L13" s="34"/>
      <c r="M13" s="34"/>
    </row>
    <row r="14" spans="1:13">
      <c r="A14" s="31"/>
      <c r="B14" t="s">
        <v>50</v>
      </c>
      <c r="D14" s="38">
        <v>20</v>
      </c>
      <c r="E14" s="38">
        <v>10</v>
      </c>
      <c r="F14" s="38">
        <v>15</v>
      </c>
      <c r="G14" s="38">
        <v>100</v>
      </c>
      <c r="H14" s="38">
        <v>200</v>
      </c>
      <c r="I14" s="39"/>
      <c r="J14" s="34"/>
      <c r="K14" s="34"/>
      <c r="L14" s="34"/>
      <c r="M14" s="34"/>
    </row>
    <row r="15" spans="1:13">
      <c r="A15" s="31"/>
      <c r="B15" t="s">
        <v>52</v>
      </c>
      <c r="D15" s="38">
        <v>150</v>
      </c>
      <c r="E15" s="38">
        <v>180</v>
      </c>
      <c r="F15" s="38">
        <v>200</v>
      </c>
      <c r="G15" s="38">
        <v>500</v>
      </c>
      <c r="H15" s="38">
        <v>300</v>
      </c>
      <c r="I15" s="32"/>
      <c r="J15" s="34"/>
      <c r="K15" s="34"/>
      <c r="L15" s="34"/>
      <c r="M15" s="34"/>
    </row>
    <row r="16" spans="1:13">
      <c r="A16" s="31"/>
      <c r="B16" t="s">
        <v>63</v>
      </c>
      <c r="D16" s="38"/>
      <c r="E16" s="38"/>
      <c r="F16" s="38"/>
      <c r="G16" s="38"/>
      <c r="H16" s="38"/>
      <c r="I16" s="32"/>
      <c r="J16" s="34"/>
      <c r="K16" s="34"/>
      <c r="L16" s="34"/>
      <c r="M16" s="34"/>
    </row>
    <row r="17" spans="1:13">
      <c r="A17" s="31"/>
      <c r="B17" t="s">
        <v>64</v>
      </c>
      <c r="D17" s="35">
        <v>2500</v>
      </c>
      <c r="E17" s="35">
        <v>2400</v>
      </c>
      <c r="F17" s="35">
        <v>2600</v>
      </c>
      <c r="G17" s="35">
        <v>1200</v>
      </c>
      <c r="H17" s="35">
        <v>1100</v>
      </c>
      <c r="I17" s="32"/>
      <c r="J17" s="34"/>
      <c r="K17" s="34"/>
      <c r="L17" s="34"/>
      <c r="M17" s="34"/>
    </row>
    <row r="18" spans="1:13">
      <c r="A18" s="31"/>
      <c r="I18" s="32"/>
      <c r="J18" s="34"/>
      <c r="K18" s="34"/>
      <c r="L18" s="34"/>
      <c r="M18" s="34"/>
    </row>
    <row r="19" spans="1:13">
      <c r="A19" s="40"/>
      <c r="K19" s="32"/>
      <c r="L19" s="34"/>
      <c r="M19" s="34"/>
    </row>
    <row r="20" spans="1:13">
      <c r="A20" s="40"/>
      <c r="K20" s="32"/>
      <c r="L20" s="34"/>
      <c r="M20" s="34"/>
    </row>
    <row r="21" spans="1:13">
      <c r="A21" s="40"/>
      <c r="K21" s="32"/>
      <c r="L21" s="34"/>
      <c r="M21" s="34"/>
    </row>
    <row r="22" spans="1:13">
      <c r="A22" s="31" t="s">
        <v>65</v>
      </c>
      <c r="B22" s="41" t="s">
        <v>66</v>
      </c>
      <c r="C22" s="41"/>
      <c r="D22" s="41"/>
      <c r="E22" s="41"/>
      <c r="F22" s="41"/>
      <c r="G22" s="41"/>
      <c r="H22" s="41"/>
      <c r="I22" s="41"/>
      <c r="J22" s="41"/>
      <c r="K22" s="41"/>
    </row>
    <row r="23" spans="1:13">
      <c r="A23" s="40"/>
      <c r="B23" s="42" t="s">
        <v>67</v>
      </c>
      <c r="C23" s="42" t="s">
        <v>49</v>
      </c>
      <c r="D23" s="42"/>
      <c r="E23" s="42"/>
      <c r="F23" s="42"/>
      <c r="G23" s="42"/>
      <c r="H23" s="43"/>
      <c r="I23" s="42"/>
      <c r="J23" s="42"/>
      <c r="K23" s="42"/>
    </row>
    <row r="24" spans="1:13">
      <c r="A24" s="40"/>
      <c r="B24" s="42"/>
      <c r="C24" s="44" t="s">
        <v>68</v>
      </c>
      <c r="D24" s="45" t="s">
        <v>69</v>
      </c>
      <c r="E24" s="45"/>
      <c r="F24" s="45"/>
      <c r="G24" s="46" t="s">
        <v>70</v>
      </c>
      <c r="H24" s="47">
        <f>+D6</f>
        <v>120000</v>
      </c>
      <c r="I24" s="46" t="s">
        <v>70</v>
      </c>
      <c r="J24" s="48">
        <f>IF(AND(H24&gt;0,H25&gt;0),H24/H25,"")</f>
        <v>40</v>
      </c>
      <c r="K24" s="42" t="str">
        <f>IF(AND(H24&gt;0,H25&gt;0),"por HI","")</f>
        <v>por HI</v>
      </c>
    </row>
    <row r="25" spans="1:13">
      <c r="A25" s="40"/>
      <c r="B25" s="42"/>
      <c r="C25" s="42"/>
      <c r="D25" s="49" t="s">
        <v>50</v>
      </c>
      <c r="E25" s="50"/>
      <c r="F25" s="44" t="s">
        <v>71</v>
      </c>
      <c r="G25" s="43"/>
      <c r="H25" s="51">
        <f>+H6</f>
        <v>3000</v>
      </c>
      <c r="I25" s="42"/>
      <c r="J25" s="42"/>
      <c r="K25" s="42"/>
    </row>
    <row r="26" spans="1:13">
      <c r="A26" s="40"/>
      <c r="B26" s="42" t="s">
        <v>67</v>
      </c>
      <c r="C26" s="42" t="s">
        <v>51</v>
      </c>
      <c r="D26" s="42"/>
      <c r="E26" s="42"/>
      <c r="F26" s="42"/>
      <c r="G26" s="42"/>
      <c r="H26" s="43"/>
      <c r="I26" s="42"/>
      <c r="J26" s="42"/>
      <c r="K26" s="42"/>
    </row>
    <row r="27" spans="1:13">
      <c r="B27" s="42"/>
      <c r="C27" s="44" t="s">
        <v>72</v>
      </c>
      <c r="D27" s="45" t="s">
        <v>69</v>
      </c>
      <c r="E27" s="45"/>
      <c r="F27" s="45"/>
      <c r="G27" s="46" t="s">
        <v>70</v>
      </c>
      <c r="H27" s="47">
        <f>+D7</f>
        <v>80000</v>
      </c>
      <c r="I27" s="46" t="s">
        <v>70</v>
      </c>
      <c r="J27" s="48">
        <f>IF(AND(H27&gt;0,H28&gt;0),H27/H28,"")</f>
        <v>8</v>
      </c>
      <c r="K27" s="42" t="str">
        <f>IF(AND(H27&gt;0,H28&gt;0),"por parte","")</f>
        <v>por parte</v>
      </c>
    </row>
    <row r="28" spans="1:13">
      <c r="B28" s="42"/>
      <c r="C28" s="42"/>
      <c r="D28" s="49" t="s">
        <v>52</v>
      </c>
      <c r="E28" s="50"/>
      <c r="F28" s="44" t="s">
        <v>71</v>
      </c>
      <c r="G28" s="43"/>
      <c r="H28" s="51">
        <f>+H7</f>
        <v>10000</v>
      </c>
      <c r="I28" s="42"/>
      <c r="J28" s="42"/>
      <c r="K28" s="42"/>
    </row>
    <row r="29" spans="1:13">
      <c r="A29" s="40"/>
      <c r="B29" s="42" t="s">
        <v>67</v>
      </c>
      <c r="C29" s="52" t="s">
        <v>53</v>
      </c>
      <c r="D29" s="42"/>
      <c r="E29" s="42"/>
      <c r="F29" s="42"/>
      <c r="G29" s="42"/>
      <c r="H29" s="43"/>
      <c r="I29" s="42"/>
      <c r="J29" s="42"/>
      <c r="K29" s="42"/>
    </row>
    <row r="30" spans="1:13">
      <c r="A30" s="40"/>
      <c r="B30" s="42"/>
      <c r="C30" s="44" t="s">
        <v>73</v>
      </c>
      <c r="D30" s="45" t="s">
        <v>69</v>
      </c>
      <c r="E30" s="45"/>
      <c r="F30" s="45"/>
      <c r="G30" s="46" t="s">
        <v>70</v>
      </c>
      <c r="H30" s="47">
        <f>+D8</f>
        <v>250000</v>
      </c>
      <c r="I30" s="46" t="s">
        <v>70</v>
      </c>
      <c r="J30" s="48">
        <f>IF(AND(H30&gt;0,H31&gt;0),H30/H31,"")</f>
        <v>6.25</v>
      </c>
      <c r="K30" s="42" t="str">
        <f>IF(AND(H30&gt;0,H31&gt;0),"por HMOD","")</f>
        <v>por HMOD</v>
      </c>
    </row>
    <row r="31" spans="1:13">
      <c r="A31" s="40"/>
      <c r="B31" s="42"/>
      <c r="C31" s="42"/>
      <c r="D31" s="49" t="s">
        <v>74</v>
      </c>
      <c r="E31" s="50"/>
      <c r="F31" s="49" t="s">
        <v>71</v>
      </c>
      <c r="G31" s="43"/>
      <c r="H31" s="51">
        <f>+H8</f>
        <v>40000</v>
      </c>
      <c r="I31" s="42"/>
      <c r="J31" s="42"/>
      <c r="K31" s="42"/>
    </row>
    <row r="32" spans="1:13"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3">
      <c r="A33" s="40"/>
      <c r="K33" s="32"/>
      <c r="L33" s="34"/>
      <c r="M33" s="34"/>
    </row>
    <row r="34" spans="1:13">
      <c r="A34" s="40"/>
      <c r="K34" s="32"/>
      <c r="L34" s="34"/>
      <c r="M34" s="34"/>
    </row>
    <row r="35" spans="1:13">
      <c r="A35" s="40"/>
      <c r="K35" s="32"/>
      <c r="L35" s="34"/>
      <c r="M35" s="34"/>
    </row>
    <row r="36" spans="1:13">
      <c r="A36" s="40" t="s">
        <v>75</v>
      </c>
      <c r="B36" s="53" t="s">
        <v>76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34"/>
    </row>
    <row r="37" spans="1:13">
      <c r="A37" s="40"/>
      <c r="B37" s="53" t="s">
        <v>77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34"/>
    </row>
    <row r="38" spans="1:13">
      <c r="A38" s="40"/>
      <c r="B38" s="54" t="s">
        <v>78</v>
      </c>
      <c r="C38" s="54"/>
      <c r="D38" s="54"/>
      <c r="E38" s="54"/>
      <c r="F38" s="55"/>
      <c r="G38" s="56" t="s">
        <v>79</v>
      </c>
      <c r="H38" s="54"/>
      <c r="I38" s="55"/>
      <c r="J38" s="54" t="s">
        <v>80</v>
      </c>
      <c r="K38" s="54"/>
      <c r="L38" s="54"/>
      <c r="M38" s="34"/>
    </row>
    <row r="39" spans="1:13">
      <c r="A39" s="40"/>
      <c r="B39" s="57" t="s">
        <v>81</v>
      </c>
      <c r="C39" s="57"/>
      <c r="D39" s="58" t="s">
        <v>82</v>
      </c>
      <c r="E39" s="57" t="s">
        <v>83</v>
      </c>
      <c r="F39" s="59"/>
      <c r="G39" s="58" t="s">
        <v>84</v>
      </c>
      <c r="H39" s="58" t="s">
        <v>67</v>
      </c>
      <c r="I39" s="60" t="s">
        <v>85</v>
      </c>
      <c r="J39" s="58" t="s">
        <v>67</v>
      </c>
      <c r="K39" s="58" t="s">
        <v>45</v>
      </c>
      <c r="L39" s="60" t="s">
        <v>85</v>
      </c>
      <c r="M39" s="34"/>
    </row>
    <row r="40" spans="1:13">
      <c r="A40" s="40"/>
      <c r="B40" s="61"/>
      <c r="C40" s="61"/>
      <c r="D40" s="62">
        <f>+D12</f>
        <v>26000</v>
      </c>
      <c r="E40" s="63"/>
      <c r="F40" s="64"/>
      <c r="G40" s="46"/>
      <c r="H40" s="43"/>
      <c r="I40" s="65">
        <f>+D13</f>
        <v>40000</v>
      </c>
      <c r="J40" s="66">
        <f>+$J$24</f>
        <v>40</v>
      </c>
      <c r="K40" s="67">
        <f>+D14</f>
        <v>20</v>
      </c>
      <c r="L40" s="68">
        <f>IF(AND(J40&gt;0,K40&gt;0),J40*K40,"")</f>
        <v>800</v>
      </c>
      <c r="M40" s="34"/>
    </row>
    <row r="41" spans="1:13">
      <c r="A41" s="40"/>
      <c r="B41" s="69"/>
      <c r="C41" s="69"/>
      <c r="D41" s="70"/>
      <c r="E41" s="71"/>
      <c r="F41" s="71"/>
      <c r="G41" s="46"/>
      <c r="H41" s="43"/>
      <c r="I41" s="72"/>
      <c r="J41" s="66">
        <f>+$J$27</f>
        <v>8</v>
      </c>
      <c r="K41" s="67">
        <f>+D15</f>
        <v>150</v>
      </c>
      <c r="L41" s="73">
        <f>IF(AND(J41&gt;0,K41&gt;0),J41*K41,"")</f>
        <v>1200</v>
      </c>
      <c r="M41" s="34"/>
    </row>
    <row r="42" spans="1:13">
      <c r="A42" s="40"/>
      <c r="B42" s="69"/>
      <c r="C42" s="69"/>
      <c r="D42" s="70"/>
      <c r="E42" s="71"/>
      <c r="F42" s="71"/>
      <c r="G42" s="46"/>
      <c r="H42" s="43"/>
      <c r="I42" s="72"/>
      <c r="J42" s="66">
        <f>+$J$30</f>
        <v>6.25</v>
      </c>
      <c r="K42" s="74">
        <f>+D17</f>
        <v>2500</v>
      </c>
      <c r="L42" s="75">
        <f>IF(AND(J42&gt;0,K42&gt;0),J42*K42,"")</f>
        <v>15625</v>
      </c>
      <c r="M42" s="34"/>
    </row>
    <row r="43" spans="1:13" ht="18">
      <c r="A43" s="40"/>
      <c r="B43" s="76" t="str">
        <f>IF(OR(D43="",D43=O43),"","Wrong")</f>
        <v/>
      </c>
      <c r="C43" s="76"/>
      <c r="D43" s="77"/>
      <c r="E43" s="63"/>
      <c r="F43" s="63"/>
      <c r="G43" s="77"/>
      <c r="H43" s="77"/>
      <c r="I43" s="78"/>
      <c r="J43" s="79"/>
      <c r="K43" s="80"/>
      <c r="L43" s="81">
        <f>SUM(L40:L42)</f>
        <v>17625</v>
      </c>
      <c r="M43" s="34"/>
    </row>
    <row r="44" spans="1:13">
      <c r="A44" s="40"/>
      <c r="B44" s="82"/>
      <c r="C44" s="82"/>
      <c r="D44" s="82"/>
      <c r="E44" s="82"/>
      <c r="F44" s="82"/>
      <c r="G44" s="79" t="str">
        <f>IF(OR(G43="",G43=P42),"","Wrong")</f>
        <v/>
      </c>
      <c r="H44" s="79" t="str">
        <f>IF(OR(H43="",H43=Q43),"","Wrong")</f>
        <v/>
      </c>
      <c r="I44" s="82"/>
      <c r="J44" s="79"/>
      <c r="K44" s="79"/>
      <c r="L44" s="83"/>
      <c r="M44" s="34"/>
    </row>
    <row r="45" spans="1:13">
      <c r="A45" s="40"/>
      <c r="B45" s="42"/>
      <c r="C45" s="42"/>
      <c r="D45" s="42"/>
      <c r="E45" s="42"/>
      <c r="F45" s="42"/>
      <c r="G45" s="57" t="s">
        <v>86</v>
      </c>
      <c r="H45" s="57"/>
      <c r="I45" s="57"/>
      <c r="J45" s="79"/>
      <c r="K45" s="80"/>
      <c r="L45" s="84"/>
      <c r="M45" s="34"/>
    </row>
    <row r="46" spans="1:13">
      <c r="A46" s="40"/>
      <c r="B46" s="42"/>
      <c r="C46" s="42"/>
      <c r="D46" s="42"/>
      <c r="E46" s="42"/>
      <c r="F46" s="42"/>
      <c r="G46" t="s">
        <v>61</v>
      </c>
      <c r="I46" s="85">
        <f>+D11</f>
        <v>32450</v>
      </c>
      <c r="J46" s="42"/>
      <c r="K46" s="44"/>
      <c r="L46" s="84"/>
      <c r="M46" s="34"/>
    </row>
    <row r="47" spans="1:13">
      <c r="A47" s="40"/>
      <c r="B47" s="42"/>
      <c r="C47" s="42"/>
      <c r="D47" s="42"/>
      <c r="E47" s="42"/>
      <c r="F47" s="42"/>
      <c r="G47" t="s">
        <v>24</v>
      </c>
      <c r="I47" s="86">
        <f>IF(D40&gt;0,+D40,"")</f>
        <v>26000</v>
      </c>
      <c r="J47" s="42"/>
      <c r="K47" s="44"/>
      <c r="L47" s="84"/>
      <c r="M47" s="34"/>
    </row>
    <row r="48" spans="1:13">
      <c r="A48" s="40"/>
      <c r="B48" s="42"/>
      <c r="C48" s="42"/>
      <c r="D48" s="42"/>
      <c r="E48" s="42"/>
      <c r="F48" s="42"/>
      <c r="G48" t="s">
        <v>62</v>
      </c>
      <c r="I48" s="86">
        <f>IF(26&gt;0,I40,"")</f>
        <v>40000</v>
      </c>
      <c r="J48" s="42"/>
      <c r="K48" s="44"/>
      <c r="L48" s="84"/>
      <c r="M48" s="34"/>
    </row>
    <row r="49" spans="1:13">
      <c r="A49" s="40"/>
      <c r="B49" s="42"/>
      <c r="C49" s="42"/>
      <c r="D49" s="42"/>
      <c r="E49" s="42"/>
      <c r="F49" s="42"/>
      <c r="G49" s="42" t="s">
        <v>87</v>
      </c>
      <c r="H49" s="42"/>
      <c r="I49" s="87">
        <f>IF(AND(L40&gt;0,L41&gt;0,L42&gt;0,J40&gt;0,J41&gt;0,J42&gt;0,K40&gt;0,K41&gt;K42&gt;0),L43,"")</f>
        <v>17625</v>
      </c>
      <c r="J49" s="42"/>
      <c r="K49" s="44"/>
      <c r="L49" s="84"/>
      <c r="M49" s="34"/>
    </row>
    <row r="50" spans="1:13" ht="17" thickBot="1">
      <c r="A50" s="40"/>
      <c r="B50" s="42"/>
      <c r="C50" s="42"/>
      <c r="D50" s="42"/>
      <c r="E50" s="42"/>
      <c r="F50" s="42"/>
      <c r="G50" s="42" t="s">
        <v>88</v>
      </c>
      <c r="H50" s="42"/>
      <c r="I50" s="88">
        <f>SUM(I46:I49)</f>
        <v>116075</v>
      </c>
      <c r="J50" s="42"/>
      <c r="K50" s="44"/>
      <c r="L50" s="84"/>
      <c r="M50" s="34"/>
    </row>
    <row r="51" spans="1:13" ht="17" thickTop="1">
      <c r="A51" s="40"/>
      <c r="B51" s="82"/>
      <c r="C51" s="82"/>
      <c r="D51" s="82"/>
      <c r="E51" s="82"/>
      <c r="F51" s="82"/>
      <c r="G51" s="82"/>
      <c r="H51" s="82"/>
      <c r="I51" s="82"/>
      <c r="J51" s="82"/>
      <c r="K51" s="89"/>
      <c r="L51" s="83"/>
      <c r="M51" s="34"/>
    </row>
    <row r="52" spans="1:13">
      <c r="A52" s="40"/>
      <c r="B52" s="42"/>
      <c r="C52" s="42"/>
      <c r="D52" s="42"/>
      <c r="E52" s="42"/>
      <c r="F52" s="42"/>
      <c r="G52" s="42"/>
      <c r="H52" s="42"/>
      <c r="I52" s="42"/>
      <c r="J52" s="42"/>
      <c r="K52" s="44"/>
      <c r="L52" s="84"/>
      <c r="M52" s="34"/>
    </row>
    <row r="53" spans="1:13">
      <c r="A53" s="40"/>
      <c r="K53" s="32"/>
      <c r="L53" s="34"/>
      <c r="M53" s="34"/>
    </row>
    <row r="54" spans="1:13">
      <c r="A54" s="40"/>
      <c r="B54" s="53" t="s">
        <v>76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34"/>
    </row>
    <row r="55" spans="1:13">
      <c r="A55" s="40"/>
      <c r="B55" s="53" t="s">
        <v>89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34"/>
    </row>
    <row r="56" spans="1:13">
      <c r="A56" s="40"/>
      <c r="B56" s="54" t="s">
        <v>78</v>
      </c>
      <c r="C56" s="54"/>
      <c r="D56" s="54"/>
      <c r="E56" s="54"/>
      <c r="F56" s="55"/>
      <c r="G56" s="56" t="s">
        <v>79</v>
      </c>
      <c r="H56" s="54"/>
      <c r="I56" s="55"/>
      <c r="J56" s="54" t="s">
        <v>80</v>
      </c>
      <c r="K56" s="54"/>
      <c r="L56" s="54"/>
      <c r="M56" s="34"/>
    </row>
    <row r="57" spans="1:13">
      <c r="A57" s="40"/>
      <c r="B57" s="57" t="s">
        <v>81</v>
      </c>
      <c r="C57" s="57"/>
      <c r="D57" s="58" t="s">
        <v>82</v>
      </c>
      <c r="E57" s="57" t="s">
        <v>83</v>
      </c>
      <c r="F57" s="59"/>
      <c r="G57" s="58" t="s">
        <v>84</v>
      </c>
      <c r="H57" s="58" t="s">
        <v>67</v>
      </c>
      <c r="I57" s="60" t="s">
        <v>85</v>
      </c>
      <c r="J57" s="58" t="s">
        <v>67</v>
      </c>
      <c r="K57" s="58" t="s">
        <v>45</v>
      </c>
      <c r="L57" s="60" t="s">
        <v>85</v>
      </c>
      <c r="M57" s="34"/>
    </row>
    <row r="58" spans="1:13">
      <c r="A58" s="40"/>
      <c r="B58" s="61"/>
      <c r="C58" s="61"/>
      <c r="D58" s="62">
        <f>+E12</f>
        <v>37900</v>
      </c>
      <c r="E58" s="63"/>
      <c r="F58" s="64"/>
      <c r="G58" s="46"/>
      <c r="H58" s="43"/>
      <c r="I58" s="65">
        <f>+E13</f>
        <v>38500</v>
      </c>
      <c r="J58" s="66">
        <f>+$J$24</f>
        <v>40</v>
      </c>
      <c r="K58" s="90">
        <f>+E14</f>
        <v>10</v>
      </c>
      <c r="L58" s="68">
        <f>IF(AND(J58&gt;0,K58&gt;0),J58*K58,"")</f>
        <v>400</v>
      </c>
      <c r="M58" s="34"/>
    </row>
    <row r="59" spans="1:13">
      <c r="A59" s="40"/>
      <c r="B59" s="69"/>
      <c r="C59" s="69"/>
      <c r="D59" s="70"/>
      <c r="E59" s="71"/>
      <c r="F59" s="71"/>
      <c r="G59" s="46"/>
      <c r="H59" s="43"/>
      <c r="I59" s="72"/>
      <c r="J59" s="66">
        <f>+$J$27</f>
        <v>8</v>
      </c>
      <c r="K59" s="90">
        <f>+E15</f>
        <v>180</v>
      </c>
      <c r="L59" s="73">
        <f>IF(AND(J59&gt;0,K59&gt;0),J59*K59,"")</f>
        <v>1440</v>
      </c>
      <c r="M59" s="34"/>
    </row>
    <row r="60" spans="1:13">
      <c r="A60" s="40"/>
      <c r="B60" s="69"/>
      <c r="C60" s="69"/>
      <c r="D60" s="70"/>
      <c r="E60" s="71"/>
      <c r="F60" s="71"/>
      <c r="G60" s="46"/>
      <c r="H60" s="43"/>
      <c r="I60" s="72"/>
      <c r="J60" s="66">
        <f>+$J$30</f>
        <v>6.25</v>
      </c>
      <c r="K60" s="91">
        <f>+E17</f>
        <v>2400</v>
      </c>
      <c r="L60" s="75">
        <f>IF(AND(J60&gt;0,K60&gt;0),J60*K60,"")</f>
        <v>15000</v>
      </c>
      <c r="M60" s="34"/>
    </row>
    <row r="61" spans="1:13" ht="18">
      <c r="A61" s="40"/>
      <c r="B61" s="76" t="str">
        <f>IF(OR(D61="",D61=O61),"","Wrong")</f>
        <v/>
      </c>
      <c r="C61" s="76"/>
      <c r="D61" s="77"/>
      <c r="E61" s="63"/>
      <c r="F61" s="63"/>
      <c r="G61" s="77"/>
      <c r="H61" s="77"/>
      <c r="I61" s="78"/>
      <c r="J61" s="79"/>
      <c r="K61" s="80"/>
      <c r="L61" s="81">
        <f>SUM(L58:L60)</f>
        <v>16840</v>
      </c>
      <c r="M61" s="34"/>
    </row>
    <row r="62" spans="1:13">
      <c r="A62" s="40"/>
      <c r="B62" s="82"/>
      <c r="C62" s="82"/>
      <c r="D62" s="82"/>
      <c r="E62" s="82"/>
      <c r="F62" s="82"/>
      <c r="G62" s="79" t="str">
        <f>IF(OR(G61="",G61=P60),"","Wrong")</f>
        <v/>
      </c>
      <c r="H62" s="79" t="str">
        <f>IF(OR(H61="",H61=Q61),"","Wrong")</f>
        <v/>
      </c>
      <c r="I62" s="82"/>
      <c r="J62" s="79"/>
      <c r="K62" s="79"/>
      <c r="L62" s="83"/>
      <c r="M62" s="34"/>
    </row>
    <row r="63" spans="1:13">
      <c r="A63" s="40"/>
      <c r="B63" s="42"/>
      <c r="C63" s="42"/>
      <c r="D63" s="42"/>
      <c r="E63" s="42"/>
      <c r="F63" s="42"/>
      <c r="G63" s="57" t="s">
        <v>86</v>
      </c>
      <c r="H63" s="57"/>
      <c r="I63" s="57"/>
      <c r="J63" s="79"/>
      <c r="K63" s="80"/>
      <c r="L63" s="84"/>
      <c r="M63" s="34"/>
    </row>
    <row r="64" spans="1:13">
      <c r="A64" s="40"/>
      <c r="B64" s="42"/>
      <c r="C64" s="42"/>
      <c r="D64" s="42"/>
      <c r="E64" s="42"/>
      <c r="F64" s="42"/>
      <c r="G64" t="s">
        <v>61</v>
      </c>
      <c r="I64" s="85">
        <f>+E11</f>
        <v>40770</v>
      </c>
      <c r="J64" s="42"/>
      <c r="K64" s="44"/>
      <c r="L64" s="84"/>
      <c r="M64" s="34"/>
    </row>
    <row r="65" spans="1:13">
      <c r="A65" s="40"/>
      <c r="B65" s="42"/>
      <c r="C65" s="42"/>
      <c r="D65" s="42"/>
      <c r="E65" s="42"/>
      <c r="F65" s="42"/>
      <c r="G65" t="s">
        <v>24</v>
      </c>
      <c r="I65" s="86">
        <f>IF(D58&gt;0,+D58,"")</f>
        <v>37900</v>
      </c>
      <c r="J65" s="42"/>
      <c r="K65" s="44"/>
      <c r="L65" s="84"/>
      <c r="M65" s="34"/>
    </row>
    <row r="66" spans="1:13">
      <c r="A66" s="40"/>
      <c r="B66" s="42"/>
      <c r="C66" s="42"/>
      <c r="D66" s="42"/>
      <c r="E66" s="42"/>
      <c r="F66" s="42"/>
      <c r="G66" t="s">
        <v>62</v>
      </c>
      <c r="I66" s="86">
        <f>IF(26&gt;0,I58,"")</f>
        <v>38500</v>
      </c>
      <c r="J66" s="42"/>
      <c r="K66" s="44"/>
      <c r="L66" s="84"/>
      <c r="M66" s="34"/>
    </row>
    <row r="67" spans="1:13">
      <c r="A67" s="40"/>
      <c r="B67" s="42"/>
      <c r="C67" s="42"/>
      <c r="D67" s="42"/>
      <c r="E67" s="42"/>
      <c r="F67" s="42"/>
      <c r="G67" s="42" t="s">
        <v>87</v>
      </c>
      <c r="H67" s="42"/>
      <c r="I67" s="87">
        <f>IF(AND(L58&gt;0,L59&gt;0,L60&gt;0,J58&gt;0,J59&gt;0,J60&gt;0,K58&gt;0,K59&gt;K60&gt;0),L61,"")</f>
        <v>16840</v>
      </c>
      <c r="J67" s="42"/>
      <c r="K67" s="44"/>
      <c r="L67" s="84"/>
      <c r="M67" s="34"/>
    </row>
    <row r="68" spans="1:13" ht="17" thickBot="1">
      <c r="A68" s="40"/>
      <c r="B68" s="42"/>
      <c r="C68" s="42"/>
      <c r="D68" s="42"/>
      <c r="E68" s="42"/>
      <c r="F68" s="42"/>
      <c r="G68" s="42" t="s">
        <v>88</v>
      </c>
      <c r="H68" s="42"/>
      <c r="I68" s="88">
        <f>SUM(I64:I67)</f>
        <v>134010</v>
      </c>
      <c r="J68" s="42"/>
      <c r="K68" s="44"/>
      <c r="L68" s="84"/>
      <c r="M68" s="34"/>
    </row>
    <row r="69" spans="1:13" ht="17" thickTop="1">
      <c r="A69" s="40"/>
      <c r="B69" s="82"/>
      <c r="C69" s="82"/>
      <c r="D69" s="82"/>
      <c r="E69" s="82"/>
      <c r="F69" s="82"/>
      <c r="G69" s="82"/>
      <c r="H69" s="82"/>
      <c r="I69" s="82"/>
      <c r="J69" s="82"/>
      <c r="K69" s="89"/>
      <c r="L69" s="83"/>
      <c r="M69" s="34"/>
    </row>
    <row r="70" spans="1:13">
      <c r="A70" s="40"/>
      <c r="B70" s="42"/>
      <c r="C70" s="42"/>
      <c r="D70" s="42"/>
      <c r="E70" s="42"/>
      <c r="F70" s="42"/>
      <c r="G70" s="42"/>
      <c r="H70" s="42"/>
      <c r="I70" s="42"/>
      <c r="J70" s="42"/>
      <c r="K70" s="44"/>
      <c r="L70" s="84"/>
      <c r="M70" s="34"/>
    </row>
    <row r="71" spans="1:13">
      <c r="A71" s="92"/>
      <c r="B71" s="93"/>
      <c r="C71" s="93"/>
      <c r="D71" s="93"/>
      <c r="E71" s="93"/>
      <c r="F71" s="93"/>
      <c r="G71" s="93"/>
      <c r="H71" s="93"/>
      <c r="I71" s="93"/>
      <c r="J71" s="93"/>
      <c r="K71" s="94"/>
      <c r="L71" s="95"/>
      <c r="M71" s="95"/>
    </row>
    <row r="72" spans="1:13">
      <c r="A72" s="40"/>
      <c r="B72" s="53" t="s">
        <v>76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34"/>
    </row>
    <row r="73" spans="1:13">
      <c r="A73" s="40"/>
      <c r="B73" s="53" t="s">
        <v>90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34"/>
    </row>
    <row r="74" spans="1:13">
      <c r="A74" s="40"/>
      <c r="B74" s="54" t="s">
        <v>78</v>
      </c>
      <c r="C74" s="54"/>
      <c r="D74" s="54"/>
      <c r="E74" s="54"/>
      <c r="F74" s="55"/>
      <c r="G74" s="56" t="s">
        <v>79</v>
      </c>
      <c r="H74" s="54"/>
      <c r="I74" s="55"/>
      <c r="J74" s="54" t="s">
        <v>80</v>
      </c>
      <c r="K74" s="54"/>
      <c r="L74" s="54"/>
      <c r="M74" s="34"/>
    </row>
    <row r="75" spans="1:13">
      <c r="A75" s="40"/>
      <c r="B75" s="57" t="s">
        <v>81</v>
      </c>
      <c r="C75" s="57"/>
      <c r="D75" s="58" t="s">
        <v>82</v>
      </c>
      <c r="E75" s="57" t="s">
        <v>83</v>
      </c>
      <c r="F75" s="59"/>
      <c r="G75" s="58" t="s">
        <v>84</v>
      </c>
      <c r="H75" s="58" t="s">
        <v>67</v>
      </c>
      <c r="I75" s="60" t="s">
        <v>85</v>
      </c>
      <c r="J75" s="58" t="s">
        <v>67</v>
      </c>
      <c r="K75" s="58" t="s">
        <v>45</v>
      </c>
      <c r="L75" s="60" t="s">
        <v>85</v>
      </c>
      <c r="M75" s="34"/>
    </row>
    <row r="76" spans="1:13">
      <c r="A76" s="40"/>
      <c r="B76" s="61"/>
      <c r="C76" s="61"/>
      <c r="D76" s="62">
        <f>+F12</f>
        <v>25350</v>
      </c>
      <c r="E76" s="63"/>
      <c r="F76" s="64"/>
      <c r="G76" s="46"/>
      <c r="H76" s="43"/>
      <c r="I76" s="65">
        <f>+F13</f>
        <v>43000</v>
      </c>
      <c r="J76" s="66">
        <f>+$J$24</f>
        <v>40</v>
      </c>
      <c r="K76" s="96">
        <f>+F14</f>
        <v>15</v>
      </c>
      <c r="L76" s="68">
        <f>IF(AND(J76&gt;0,K76&gt;0),J76*K76,"")</f>
        <v>600</v>
      </c>
      <c r="M76" s="34"/>
    </row>
    <row r="77" spans="1:13">
      <c r="A77" s="40"/>
      <c r="B77" s="69"/>
      <c r="C77" s="69"/>
      <c r="D77" s="70"/>
      <c r="E77" s="71"/>
      <c r="F77" s="71"/>
      <c r="G77" s="46"/>
      <c r="H77" s="43"/>
      <c r="I77" s="72"/>
      <c r="J77" s="66">
        <f>+$J$27</f>
        <v>8</v>
      </c>
      <c r="K77" s="96">
        <f>+F15</f>
        <v>200</v>
      </c>
      <c r="L77" s="73">
        <f>IF(AND(J77&gt;0,K77&gt;0),J77*K77,"")</f>
        <v>1600</v>
      </c>
      <c r="M77" s="34"/>
    </row>
    <row r="78" spans="1:13">
      <c r="A78" s="40"/>
      <c r="B78" s="69"/>
      <c r="C78" s="69"/>
      <c r="D78" s="70"/>
      <c r="E78" s="71"/>
      <c r="F78" s="71"/>
      <c r="G78" s="46"/>
      <c r="H78" s="43"/>
      <c r="I78" s="72"/>
      <c r="J78" s="66">
        <f>+$J$30</f>
        <v>6.25</v>
      </c>
      <c r="K78" s="97">
        <f>+F17</f>
        <v>2600</v>
      </c>
      <c r="L78" s="75">
        <f>IF(AND(J78&gt;0,K78&gt;0),J78*K78,"")</f>
        <v>16250</v>
      </c>
      <c r="M78" s="34"/>
    </row>
    <row r="79" spans="1:13" ht="18">
      <c r="A79" s="40"/>
      <c r="B79" s="76"/>
      <c r="C79" s="76"/>
      <c r="D79" s="77"/>
      <c r="E79" s="63"/>
      <c r="F79" s="63"/>
      <c r="G79" s="77"/>
      <c r="H79" s="77"/>
      <c r="I79" s="78"/>
      <c r="J79" s="79"/>
      <c r="K79" s="80"/>
      <c r="L79" s="81">
        <f>SUM(L76:L78)</f>
        <v>18450</v>
      </c>
      <c r="M79" s="34"/>
    </row>
    <row r="80" spans="1:13">
      <c r="A80" s="40"/>
      <c r="B80" s="82"/>
      <c r="C80" s="82"/>
      <c r="D80" s="82"/>
      <c r="E80" s="82"/>
      <c r="F80" s="82"/>
      <c r="G80" s="79"/>
      <c r="H80" s="79"/>
      <c r="I80" s="82"/>
      <c r="J80" s="79"/>
      <c r="K80" s="79"/>
      <c r="L80" s="83"/>
      <c r="M80" s="34"/>
    </row>
    <row r="81" spans="1:13">
      <c r="A81" s="40"/>
      <c r="B81" s="42"/>
      <c r="C81" s="42"/>
      <c r="D81" s="42"/>
      <c r="E81" s="42"/>
      <c r="F81" s="42"/>
      <c r="G81" s="57" t="s">
        <v>86</v>
      </c>
      <c r="H81" s="57"/>
      <c r="I81" s="57"/>
      <c r="J81" s="79"/>
      <c r="K81" s="80"/>
      <c r="L81" s="84"/>
      <c r="M81" s="34"/>
    </row>
    <row r="82" spans="1:13">
      <c r="A82" s="40"/>
      <c r="B82" s="42"/>
      <c r="C82" s="42"/>
      <c r="D82" s="42"/>
      <c r="E82" s="42"/>
      <c r="F82" s="42"/>
      <c r="G82" t="s">
        <v>61</v>
      </c>
      <c r="I82" s="85">
        <f>+F11</f>
        <v>29090</v>
      </c>
      <c r="J82" s="42"/>
      <c r="K82" s="44"/>
      <c r="L82" s="84"/>
      <c r="M82" s="34"/>
    </row>
    <row r="83" spans="1:13">
      <c r="A83" s="40"/>
      <c r="B83" s="42"/>
      <c r="C83" s="42"/>
      <c r="D83" s="42"/>
      <c r="E83" s="42"/>
      <c r="F83" s="42"/>
      <c r="G83" t="s">
        <v>24</v>
      </c>
      <c r="I83" s="86">
        <f>IF(D76&gt;0,+D76,"")</f>
        <v>25350</v>
      </c>
      <c r="J83" s="42"/>
      <c r="K83" s="44"/>
      <c r="L83" s="84"/>
      <c r="M83" s="34"/>
    </row>
    <row r="84" spans="1:13">
      <c r="A84" s="40"/>
      <c r="B84" s="42"/>
      <c r="C84" s="42"/>
      <c r="D84" s="42"/>
      <c r="E84" s="42"/>
      <c r="F84" s="42"/>
      <c r="G84" t="s">
        <v>62</v>
      </c>
      <c r="I84" s="86">
        <f>IF(26&gt;0,I76,"")</f>
        <v>43000</v>
      </c>
      <c r="J84" s="42"/>
      <c r="K84" s="44"/>
      <c r="L84" s="84"/>
      <c r="M84" s="34"/>
    </row>
    <row r="85" spans="1:13">
      <c r="A85" s="40"/>
      <c r="B85" s="42"/>
      <c r="C85" s="42"/>
      <c r="D85" s="42"/>
      <c r="E85" s="42"/>
      <c r="F85" s="42"/>
      <c r="G85" s="42" t="s">
        <v>87</v>
      </c>
      <c r="H85" s="42"/>
      <c r="I85" s="87">
        <f>IF(AND(L76&gt;0,L77&gt;0,L78&gt;0,J76&gt;0,J77&gt;0,J78&gt;0,K76&gt;0,K77&gt;K78&gt;0),L79,"")</f>
        <v>18450</v>
      </c>
      <c r="J85" s="42"/>
      <c r="K85" s="44"/>
      <c r="L85" s="84"/>
      <c r="M85" s="34"/>
    </row>
    <row r="86" spans="1:13" ht="17" thickBot="1">
      <c r="A86" s="40"/>
      <c r="B86" s="42"/>
      <c r="C86" s="42"/>
      <c r="D86" s="42"/>
      <c r="E86" s="42"/>
      <c r="F86" s="42"/>
      <c r="G86" s="42" t="s">
        <v>88</v>
      </c>
      <c r="H86" s="42"/>
      <c r="I86" s="88">
        <f>SUM(I82:I85)</f>
        <v>115890</v>
      </c>
      <c r="J86" s="42"/>
      <c r="K86" s="44"/>
      <c r="L86" s="84"/>
      <c r="M86" s="34"/>
    </row>
    <row r="87" spans="1:13" ht="17" thickTop="1">
      <c r="A87" s="40"/>
      <c r="B87" s="82"/>
      <c r="C87" s="82"/>
      <c r="D87" s="82"/>
      <c r="E87" s="82"/>
      <c r="F87" s="82"/>
      <c r="G87" s="82"/>
      <c r="H87" s="82"/>
      <c r="I87" s="82"/>
      <c r="J87" s="82"/>
      <c r="K87" s="89"/>
      <c r="L87" s="83"/>
      <c r="M87" s="34"/>
    </row>
    <row r="88" spans="1:13">
      <c r="A88" s="40"/>
      <c r="B88" s="42"/>
      <c r="C88" s="42"/>
      <c r="D88" s="42"/>
      <c r="E88" s="42"/>
      <c r="F88" s="42"/>
      <c r="G88" s="42"/>
      <c r="H88" s="42"/>
      <c r="I88" s="42"/>
      <c r="J88" s="42"/>
      <c r="K88" s="44"/>
      <c r="L88" s="84"/>
      <c r="M88" s="34"/>
    </row>
    <row r="89" spans="1:13">
      <c r="A89" s="92"/>
      <c r="B89" s="93"/>
      <c r="C89" s="93"/>
      <c r="D89" s="93"/>
      <c r="E89" s="93"/>
      <c r="F89" s="93"/>
      <c r="G89" s="93"/>
      <c r="H89" s="93"/>
      <c r="I89" s="93"/>
      <c r="J89" s="93"/>
      <c r="K89" s="94"/>
      <c r="L89" s="95"/>
      <c r="M89" s="95"/>
    </row>
    <row r="90" spans="1:13">
      <c r="A90" s="40"/>
      <c r="B90" s="53" t="s">
        <v>76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34"/>
    </row>
    <row r="91" spans="1:13">
      <c r="A91" s="40"/>
      <c r="B91" s="53" t="s">
        <v>91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34"/>
    </row>
    <row r="92" spans="1:13">
      <c r="A92" s="40"/>
      <c r="B92" s="54" t="s">
        <v>78</v>
      </c>
      <c r="C92" s="54"/>
      <c r="D92" s="54"/>
      <c r="E92" s="54"/>
      <c r="F92" s="55"/>
      <c r="G92" s="56" t="s">
        <v>79</v>
      </c>
      <c r="H92" s="54"/>
      <c r="I92" s="55"/>
      <c r="J92" s="54" t="s">
        <v>80</v>
      </c>
      <c r="K92" s="54"/>
      <c r="L92" s="54"/>
      <c r="M92" s="34"/>
    </row>
    <row r="93" spans="1:13">
      <c r="A93" s="40"/>
      <c r="B93" s="57" t="s">
        <v>81</v>
      </c>
      <c r="C93" s="57"/>
      <c r="D93" s="58" t="s">
        <v>82</v>
      </c>
      <c r="E93" s="57" t="s">
        <v>83</v>
      </c>
      <c r="F93" s="59"/>
      <c r="G93" s="58" t="s">
        <v>84</v>
      </c>
      <c r="H93" s="58" t="s">
        <v>67</v>
      </c>
      <c r="I93" s="60" t="s">
        <v>85</v>
      </c>
      <c r="J93" s="58" t="s">
        <v>67</v>
      </c>
      <c r="K93" s="58" t="s">
        <v>45</v>
      </c>
      <c r="L93" s="60" t="s">
        <v>85</v>
      </c>
      <c r="M93" s="34"/>
    </row>
    <row r="94" spans="1:13">
      <c r="A94" s="40"/>
      <c r="B94" s="61"/>
      <c r="C94" s="61"/>
      <c r="D94" s="98">
        <f>+G12</f>
        <v>11000</v>
      </c>
      <c r="E94" s="63"/>
      <c r="F94" s="64"/>
      <c r="G94" s="46"/>
      <c r="H94" s="43"/>
      <c r="I94" s="65">
        <f>+G13</f>
        <v>20900</v>
      </c>
      <c r="J94" s="66">
        <f>+$J$24</f>
        <v>40</v>
      </c>
      <c r="K94" s="96">
        <f>+G14</f>
        <v>100</v>
      </c>
      <c r="L94" s="68">
        <f>IF(AND(J94&gt;0,K94&gt;0),J94*K94,"")</f>
        <v>4000</v>
      </c>
      <c r="M94" s="34"/>
    </row>
    <row r="95" spans="1:13">
      <c r="A95" s="40"/>
      <c r="B95" s="69"/>
      <c r="C95" s="69"/>
      <c r="D95" s="70"/>
      <c r="E95" s="71"/>
      <c r="F95" s="71"/>
      <c r="G95" s="46"/>
      <c r="H95" s="43"/>
      <c r="I95" s="72"/>
      <c r="J95" s="66">
        <f>+$J$27</f>
        <v>8</v>
      </c>
      <c r="K95" s="96">
        <f>+G15</f>
        <v>500</v>
      </c>
      <c r="L95" s="73">
        <f>IF(AND(J95&gt;0,K95&gt;0),J95*K95,"")</f>
        <v>4000</v>
      </c>
      <c r="M95" s="34"/>
    </row>
    <row r="96" spans="1:13">
      <c r="A96" s="40"/>
      <c r="B96" s="69"/>
      <c r="C96" s="69"/>
      <c r="D96" s="70"/>
      <c r="E96" s="71"/>
      <c r="F96" s="71"/>
      <c r="G96" s="46"/>
      <c r="H96" s="43"/>
      <c r="I96" s="72"/>
      <c r="J96" s="66">
        <f>+$J$30</f>
        <v>6.25</v>
      </c>
      <c r="K96" s="97">
        <f>+G17</f>
        <v>1200</v>
      </c>
      <c r="L96" s="75">
        <f>IF(AND(J96&gt;0,K96&gt;0),J96*K96,"")</f>
        <v>7500</v>
      </c>
      <c r="M96" s="34"/>
    </row>
    <row r="97" spans="1:13" ht="18">
      <c r="A97" s="40"/>
      <c r="B97" s="76"/>
      <c r="C97" s="76"/>
      <c r="D97" s="77"/>
      <c r="E97" s="63"/>
      <c r="F97" s="63"/>
      <c r="G97" s="77"/>
      <c r="H97" s="77"/>
      <c r="I97" s="78"/>
      <c r="J97" s="79"/>
      <c r="K97" s="80"/>
      <c r="L97" s="81">
        <f>SUM(L94:L96)</f>
        <v>15500</v>
      </c>
      <c r="M97" s="34"/>
    </row>
    <row r="98" spans="1:13">
      <c r="A98" s="40"/>
      <c r="B98" s="82"/>
      <c r="C98" s="82"/>
      <c r="D98" s="82"/>
      <c r="E98" s="82"/>
      <c r="F98" s="82"/>
      <c r="G98" s="79"/>
      <c r="H98" s="79"/>
      <c r="I98" s="82"/>
      <c r="J98" s="79"/>
      <c r="K98" s="79"/>
      <c r="L98" s="83"/>
      <c r="M98" s="34"/>
    </row>
    <row r="99" spans="1:13">
      <c r="A99" s="40"/>
      <c r="B99" s="42"/>
      <c r="C99" s="42"/>
      <c r="D99" s="42"/>
      <c r="E99" s="42"/>
      <c r="F99" s="42"/>
      <c r="G99" s="57" t="s">
        <v>86</v>
      </c>
      <c r="H99" s="57"/>
      <c r="I99" s="57"/>
      <c r="J99" s="79"/>
      <c r="K99" s="80"/>
      <c r="L99" s="84"/>
      <c r="M99" s="34"/>
    </row>
    <row r="100" spans="1:13">
      <c r="A100" s="40"/>
      <c r="B100" s="42"/>
      <c r="C100" s="42"/>
      <c r="D100" s="42"/>
      <c r="E100" s="42"/>
      <c r="F100" s="42"/>
      <c r="G100" t="s">
        <v>61</v>
      </c>
      <c r="I100" s="85">
        <v>0</v>
      </c>
      <c r="J100" s="42"/>
      <c r="K100" s="44"/>
      <c r="L100" s="84"/>
      <c r="M100" s="34"/>
    </row>
    <row r="101" spans="1:13">
      <c r="A101" s="40"/>
      <c r="B101" s="42"/>
      <c r="C101" s="42"/>
      <c r="D101" s="42"/>
      <c r="E101" s="42"/>
      <c r="F101" s="42"/>
      <c r="G101" t="s">
        <v>24</v>
      </c>
      <c r="I101" s="86">
        <f>IF(D94&gt;0,+D94,"")</f>
        <v>11000</v>
      </c>
      <c r="J101" s="42"/>
      <c r="K101" s="44"/>
      <c r="L101" s="84"/>
      <c r="M101" s="34"/>
    </row>
    <row r="102" spans="1:13">
      <c r="A102" s="40"/>
      <c r="B102" s="42"/>
      <c r="C102" s="42"/>
      <c r="D102" s="42"/>
      <c r="E102" s="42"/>
      <c r="F102" s="42"/>
      <c r="G102" t="s">
        <v>62</v>
      </c>
      <c r="I102" s="86">
        <f>IF(26&gt;0,I94,"")</f>
        <v>20900</v>
      </c>
      <c r="J102" s="42"/>
      <c r="K102" s="44"/>
      <c r="L102" s="84"/>
      <c r="M102" s="34"/>
    </row>
    <row r="103" spans="1:13">
      <c r="A103" s="40"/>
      <c r="B103" s="42"/>
      <c r="C103" s="42"/>
      <c r="D103" s="42"/>
      <c r="E103" s="42"/>
      <c r="F103" s="42"/>
      <c r="G103" s="42" t="s">
        <v>87</v>
      </c>
      <c r="H103" s="42"/>
      <c r="I103" s="87">
        <f>IF(AND(L94&gt;0,L95&gt;0,L96&gt;0,J94&gt;0,J95&gt;0,J96&gt;0,K94&gt;0,K95&gt;K96&gt;0),L97,"")</f>
        <v>15500</v>
      </c>
      <c r="J103" s="42"/>
      <c r="K103" s="44"/>
      <c r="L103" s="84"/>
      <c r="M103" s="34"/>
    </row>
    <row r="104" spans="1:13" ht="17" thickBot="1">
      <c r="A104" s="40"/>
      <c r="B104" s="42"/>
      <c r="C104" s="42"/>
      <c r="D104" s="42"/>
      <c r="E104" s="42"/>
      <c r="F104" s="42"/>
      <c r="G104" s="42" t="s">
        <v>88</v>
      </c>
      <c r="H104" s="42"/>
      <c r="I104" s="88">
        <f>SUM(I100:I103)</f>
        <v>47400</v>
      </c>
      <c r="J104" s="42"/>
      <c r="K104" s="44"/>
      <c r="L104" s="84"/>
      <c r="M104" s="34"/>
    </row>
    <row r="105" spans="1:13" ht="17" thickTop="1">
      <c r="A105" s="40"/>
      <c r="B105" s="82"/>
      <c r="C105" s="82"/>
      <c r="D105" s="82"/>
      <c r="E105" s="82"/>
      <c r="F105" s="82"/>
      <c r="G105" s="82"/>
      <c r="H105" s="82"/>
      <c r="I105" s="82"/>
      <c r="J105" s="82"/>
      <c r="K105" s="89"/>
      <c r="L105" s="83"/>
      <c r="M105" s="34"/>
    </row>
    <row r="106" spans="1:13">
      <c r="A106" s="40"/>
      <c r="B106" s="42"/>
      <c r="C106" s="42"/>
      <c r="D106" s="42"/>
      <c r="E106" s="42"/>
      <c r="F106" s="42"/>
      <c r="G106" s="42"/>
      <c r="H106" s="42"/>
      <c r="I106" s="42"/>
      <c r="J106" s="42"/>
      <c r="K106" s="44"/>
      <c r="L106" s="84"/>
      <c r="M106" s="34"/>
    </row>
    <row r="107" spans="1:13">
      <c r="A107" s="40"/>
      <c r="B107" s="42"/>
      <c r="C107" s="42"/>
      <c r="D107" s="42"/>
      <c r="E107" s="42"/>
      <c r="F107" s="42"/>
      <c r="G107" s="42"/>
      <c r="H107" s="42"/>
      <c r="I107" s="42"/>
      <c r="J107" s="42"/>
      <c r="K107" s="44"/>
      <c r="L107" s="84"/>
      <c r="M107" s="34"/>
    </row>
    <row r="108" spans="1:13">
      <c r="A108" s="92"/>
      <c r="B108" s="93"/>
      <c r="C108" s="93"/>
      <c r="D108" s="93"/>
      <c r="E108" s="93"/>
      <c r="F108" s="93"/>
      <c r="G108" s="93"/>
      <c r="H108" s="93"/>
      <c r="I108" s="93"/>
      <c r="J108" s="93"/>
      <c r="K108" s="94"/>
      <c r="L108" s="95"/>
      <c r="M108" s="95"/>
    </row>
    <row r="109" spans="1:13">
      <c r="A109" s="40"/>
      <c r="B109" s="53" t="s">
        <v>76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34"/>
    </row>
    <row r="110" spans="1:13">
      <c r="A110" s="40"/>
      <c r="B110" s="53" t="s">
        <v>92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34"/>
    </row>
    <row r="111" spans="1:13">
      <c r="A111" s="40"/>
      <c r="B111" s="54" t="s">
        <v>78</v>
      </c>
      <c r="C111" s="54"/>
      <c r="D111" s="54"/>
      <c r="E111" s="54"/>
      <c r="F111" s="55"/>
      <c r="G111" s="56" t="s">
        <v>79</v>
      </c>
      <c r="H111" s="54"/>
      <c r="I111" s="55"/>
      <c r="J111" s="54" t="s">
        <v>80</v>
      </c>
      <c r="K111" s="54"/>
      <c r="L111" s="54"/>
      <c r="M111" s="34"/>
    </row>
    <row r="112" spans="1:13">
      <c r="A112" s="40"/>
      <c r="B112" s="57" t="s">
        <v>81</v>
      </c>
      <c r="C112" s="57"/>
      <c r="D112" s="58" t="s">
        <v>82</v>
      </c>
      <c r="E112" s="57" t="s">
        <v>83</v>
      </c>
      <c r="F112" s="59"/>
      <c r="G112" s="58" t="s">
        <v>84</v>
      </c>
      <c r="H112" s="58" t="s">
        <v>67</v>
      </c>
      <c r="I112" s="60" t="s">
        <v>85</v>
      </c>
      <c r="J112" s="58" t="s">
        <v>67</v>
      </c>
      <c r="K112" s="58" t="s">
        <v>45</v>
      </c>
      <c r="L112" s="60" t="s">
        <v>85</v>
      </c>
      <c r="M112" s="34"/>
    </row>
    <row r="113" spans="1:13">
      <c r="A113" s="40"/>
      <c r="B113" s="61"/>
      <c r="C113" s="61"/>
      <c r="D113" s="62">
        <f>+H12</f>
        <v>13560</v>
      </c>
      <c r="E113" s="63"/>
      <c r="F113" s="64"/>
      <c r="G113" s="46"/>
      <c r="H113" s="43"/>
      <c r="I113" s="65">
        <f>+H13</f>
        <v>18000</v>
      </c>
      <c r="J113" s="66">
        <v>40</v>
      </c>
      <c r="K113" s="96">
        <f>+H14</f>
        <v>200</v>
      </c>
      <c r="L113" s="68">
        <f>IF(AND(J113&gt;0,K113&gt;0),J113*K113,"")</f>
        <v>8000</v>
      </c>
      <c r="M113" s="34"/>
    </row>
    <row r="114" spans="1:13">
      <c r="A114" s="40"/>
      <c r="B114" s="69"/>
      <c r="C114" s="69"/>
      <c r="D114" s="70"/>
      <c r="E114" s="71"/>
      <c r="F114" s="71"/>
      <c r="G114" s="46"/>
      <c r="H114" s="43"/>
      <c r="I114" s="72"/>
      <c r="J114" s="66">
        <v>8</v>
      </c>
      <c r="K114" s="96">
        <f>+H15</f>
        <v>300</v>
      </c>
      <c r="L114" s="73">
        <f>IF(AND(J114&gt;0,K114&gt;0),J114*K114,"")</f>
        <v>2400</v>
      </c>
      <c r="M114" s="34"/>
    </row>
    <row r="115" spans="1:13">
      <c r="A115" s="40"/>
      <c r="B115" s="69"/>
      <c r="C115" s="69"/>
      <c r="D115" s="70"/>
      <c r="E115" s="71"/>
      <c r="F115" s="71"/>
      <c r="G115" s="46"/>
      <c r="H115" s="43"/>
      <c r="I115" s="72"/>
      <c r="J115" s="66">
        <v>6.25</v>
      </c>
      <c r="K115" s="97">
        <f>+H17</f>
        <v>1100</v>
      </c>
      <c r="L115" s="75">
        <f>IF(AND(J115&gt;0,K115&gt;0),J115*K115,"")</f>
        <v>6875</v>
      </c>
      <c r="M115" s="34"/>
    </row>
    <row r="116" spans="1:13" ht="18">
      <c r="A116" s="40"/>
      <c r="B116" s="76"/>
      <c r="C116" s="76"/>
      <c r="D116" s="77"/>
      <c r="E116" s="63"/>
      <c r="F116" s="63"/>
      <c r="G116" s="77"/>
      <c r="H116" s="77"/>
      <c r="I116" s="78"/>
      <c r="J116" s="79"/>
      <c r="K116" s="80"/>
      <c r="L116" s="81">
        <f>SUM(L113:L115)</f>
        <v>17275</v>
      </c>
      <c r="M116" s="34"/>
    </row>
    <row r="117" spans="1:13">
      <c r="A117" s="40"/>
      <c r="B117" s="82"/>
      <c r="C117" s="82"/>
      <c r="D117" s="82"/>
      <c r="E117" s="82"/>
      <c r="F117" s="82"/>
      <c r="G117" s="79"/>
      <c r="H117" s="79"/>
      <c r="I117" s="82"/>
      <c r="J117" s="79"/>
      <c r="K117" s="79"/>
      <c r="L117" s="83"/>
      <c r="M117" s="34"/>
    </row>
    <row r="118" spans="1:13">
      <c r="A118" s="40"/>
      <c r="B118" s="42"/>
      <c r="C118" s="42"/>
      <c r="D118" s="42"/>
      <c r="E118" s="42"/>
      <c r="F118" s="42"/>
      <c r="G118" s="57" t="s">
        <v>86</v>
      </c>
      <c r="H118" s="57"/>
      <c r="I118" s="57"/>
      <c r="J118" s="79"/>
      <c r="K118" s="80"/>
      <c r="L118" s="84"/>
      <c r="M118" s="34"/>
    </row>
    <row r="119" spans="1:13">
      <c r="A119" s="40"/>
      <c r="B119" s="42"/>
      <c r="C119" s="42"/>
      <c r="D119" s="42"/>
      <c r="E119" s="42"/>
      <c r="F119" s="42"/>
      <c r="G119" t="s">
        <v>61</v>
      </c>
      <c r="I119" s="85">
        <v>0</v>
      </c>
      <c r="J119" s="42"/>
      <c r="K119" s="44"/>
      <c r="L119" s="84"/>
      <c r="M119" s="34"/>
    </row>
    <row r="120" spans="1:13">
      <c r="A120" s="40"/>
      <c r="B120" s="42"/>
      <c r="C120" s="42"/>
      <c r="D120" s="42"/>
      <c r="E120" s="42"/>
      <c r="F120" s="42"/>
      <c r="G120" t="s">
        <v>24</v>
      </c>
      <c r="I120" s="86">
        <f>IF(D113&gt;0,+D113,"")</f>
        <v>13560</v>
      </c>
      <c r="J120" s="42"/>
      <c r="K120" s="44"/>
      <c r="L120" s="84"/>
      <c r="M120" s="34"/>
    </row>
    <row r="121" spans="1:13">
      <c r="A121" s="40"/>
      <c r="B121" s="42"/>
      <c r="C121" s="42"/>
      <c r="D121" s="42"/>
      <c r="E121" s="42"/>
      <c r="F121" s="42"/>
      <c r="G121" t="s">
        <v>62</v>
      </c>
      <c r="I121" s="86">
        <f>IF(26&gt;0,I113,"")</f>
        <v>18000</v>
      </c>
      <c r="J121" s="42"/>
      <c r="K121" s="44"/>
      <c r="L121" s="84"/>
      <c r="M121" s="34"/>
    </row>
    <row r="122" spans="1:13">
      <c r="A122" s="40"/>
      <c r="B122" s="42"/>
      <c r="C122" s="42"/>
      <c r="D122" s="42"/>
      <c r="E122" s="42"/>
      <c r="F122" s="42"/>
      <c r="G122" s="42" t="s">
        <v>87</v>
      </c>
      <c r="H122" s="42"/>
      <c r="I122" s="87">
        <f>IF(AND(L113&gt;0,L114&gt;0,L115&gt;0,J113&gt;0,J114&gt;0,J115&gt;0,K113&gt;0,K114&gt;K115&gt;0),L116,"")</f>
        <v>17275</v>
      </c>
      <c r="J122" s="42"/>
      <c r="K122" s="44"/>
      <c r="L122" s="84"/>
      <c r="M122" s="34"/>
    </row>
    <row r="123" spans="1:13" ht="17" thickBot="1">
      <c r="A123" s="40"/>
      <c r="B123" s="42"/>
      <c r="C123" s="42"/>
      <c r="D123" s="42"/>
      <c r="E123" s="42"/>
      <c r="F123" s="42"/>
      <c r="G123" s="42" t="s">
        <v>88</v>
      </c>
      <c r="H123" s="42"/>
      <c r="I123" s="88">
        <f>SUM(I119:I122)</f>
        <v>48835</v>
      </c>
      <c r="J123" s="42"/>
      <c r="K123" s="44"/>
      <c r="L123" s="84"/>
      <c r="M123" s="34"/>
    </row>
    <row r="124" spans="1:13" ht="17" thickTop="1">
      <c r="A124" s="40"/>
      <c r="B124" s="82"/>
      <c r="C124" s="82"/>
      <c r="D124" s="82"/>
      <c r="E124" s="82"/>
      <c r="F124" s="82"/>
      <c r="G124" s="82"/>
      <c r="H124" s="82"/>
      <c r="I124" s="82"/>
      <c r="J124" s="82"/>
      <c r="K124" s="89"/>
      <c r="L124" s="83"/>
      <c r="M124" s="34"/>
    </row>
    <row r="125" spans="1:13">
      <c r="A125" s="40"/>
      <c r="B125" s="42"/>
      <c r="C125" s="42"/>
      <c r="D125" s="42"/>
      <c r="E125" s="42"/>
      <c r="F125" s="42"/>
      <c r="G125" s="42"/>
      <c r="H125" s="42"/>
      <c r="I125" s="42"/>
      <c r="J125" s="42"/>
      <c r="K125" s="44"/>
      <c r="L125" s="84"/>
      <c r="M125" s="34"/>
    </row>
    <row r="126" spans="1:13">
      <c r="A126" s="92"/>
      <c r="B126" s="93"/>
      <c r="C126" s="93"/>
      <c r="D126" s="93"/>
      <c r="E126" s="93"/>
      <c r="F126" s="93"/>
      <c r="G126" s="93"/>
      <c r="H126" s="93"/>
      <c r="I126" s="93"/>
      <c r="J126" s="93"/>
      <c r="K126" s="94"/>
      <c r="L126" s="95"/>
      <c r="M126" s="95"/>
    </row>
    <row r="127" spans="1:13">
      <c r="A127" s="40"/>
      <c r="K127" s="32"/>
      <c r="L127" s="34"/>
      <c r="M127" s="34"/>
    </row>
    <row r="128" spans="1:13">
      <c r="A128" s="99" t="s">
        <v>93</v>
      </c>
      <c r="B128" s="100"/>
      <c r="C128" s="100"/>
      <c r="D128" s="100"/>
      <c r="E128" s="100"/>
      <c r="F128" s="100"/>
      <c r="G128" s="100"/>
      <c r="H128" s="100"/>
      <c r="I128" s="100"/>
      <c r="J128" s="100"/>
      <c r="K128" s="101"/>
      <c r="L128" s="102"/>
      <c r="M128" s="102"/>
    </row>
    <row r="129" spans="1:13">
      <c r="B129" s="103"/>
    </row>
    <row r="130" spans="1:13">
      <c r="B130" s="103"/>
    </row>
    <row r="131" spans="1:13">
      <c r="B131" s="103"/>
    </row>
    <row r="132" spans="1:13">
      <c r="A132" s="104"/>
      <c r="B132" s="105"/>
      <c r="C132" s="106"/>
      <c r="D132" s="107"/>
      <c r="E132" s="107"/>
      <c r="F132" s="108" t="s">
        <v>94</v>
      </c>
      <c r="G132" s="107"/>
      <c r="H132" s="109"/>
      <c r="I132" s="107"/>
      <c r="J132" s="108" t="s">
        <v>95</v>
      </c>
      <c r="K132" s="107"/>
      <c r="M132" s="109"/>
    </row>
    <row r="133" spans="1:13">
      <c r="A133" s="110"/>
      <c r="B133" s="105"/>
      <c r="C133" s="111"/>
      <c r="D133" s="112"/>
      <c r="E133" s="113"/>
      <c r="F133" s="108" t="s">
        <v>96</v>
      </c>
      <c r="G133" s="114"/>
      <c r="H133" s="115"/>
      <c r="I133" s="113"/>
      <c r="J133" s="108" t="s">
        <v>96</v>
      </c>
      <c r="K133" s="114"/>
      <c r="M133" s="116"/>
    </row>
    <row r="134" spans="1:13">
      <c r="A134" s="104"/>
      <c r="B134" s="105"/>
      <c r="C134" s="115"/>
      <c r="D134" s="42"/>
      <c r="E134" s="117"/>
      <c r="F134" s="118">
        <f>+I68</f>
        <v>134010</v>
      </c>
      <c r="G134" s="119"/>
      <c r="H134" s="104"/>
      <c r="I134" s="117"/>
      <c r="J134" s="118">
        <f>+I50</f>
        <v>116075</v>
      </c>
      <c r="K134" s="119"/>
      <c r="M134" s="104"/>
    </row>
    <row r="135" spans="1:13" ht="18">
      <c r="A135" s="104"/>
      <c r="B135" s="105"/>
      <c r="C135" s="115"/>
      <c r="D135" s="42"/>
      <c r="E135" s="117"/>
      <c r="F135" s="120">
        <f>+I104</f>
        <v>47400</v>
      </c>
      <c r="G135" s="119"/>
      <c r="H135" s="121"/>
      <c r="I135" s="117"/>
      <c r="J135" s="122">
        <f>+I86</f>
        <v>115890</v>
      </c>
      <c r="K135" s="119"/>
      <c r="M135" s="121"/>
    </row>
    <row r="136" spans="1:13" ht="18">
      <c r="A136" s="104"/>
      <c r="B136" s="105"/>
      <c r="C136" s="115"/>
      <c r="D136" s="42"/>
      <c r="E136" s="117"/>
      <c r="F136" s="123">
        <f>+I123</f>
        <v>48835</v>
      </c>
      <c r="G136" s="119"/>
      <c r="H136" s="121"/>
      <c r="I136" s="117" t="s">
        <v>97</v>
      </c>
      <c r="J136" s="124">
        <f>SUM(J134:J135)</f>
        <v>231965</v>
      </c>
      <c r="K136" s="117"/>
      <c r="M136" s="121"/>
    </row>
    <row r="137" spans="1:13" ht="18">
      <c r="A137" s="104"/>
      <c r="B137" s="105"/>
      <c r="C137" s="125"/>
      <c r="D137" s="117" t="s">
        <v>97</v>
      </c>
      <c r="E137" s="117"/>
      <c r="F137" s="124">
        <f>SUM(F134:F136)</f>
        <v>230245</v>
      </c>
      <c r="G137" s="117"/>
      <c r="H137" s="121"/>
      <c r="M137" s="121"/>
    </row>
    <row r="138" spans="1:13">
      <c r="A138" s="104"/>
      <c r="B138" s="105"/>
      <c r="C138" s="105"/>
      <c r="D138" s="105"/>
      <c r="E138" s="105"/>
      <c r="F138" s="105"/>
      <c r="G138" s="126"/>
      <c r="H138" s="105"/>
      <c r="I138" s="105"/>
      <c r="J138" s="105"/>
      <c r="K138" s="127"/>
      <c r="L138" s="105"/>
      <c r="M138" s="105"/>
    </row>
  </sheetData>
  <mergeCells count="62">
    <mergeCell ref="G118:I118"/>
    <mergeCell ref="B112:C112"/>
    <mergeCell ref="E112:F112"/>
    <mergeCell ref="B113:C113"/>
    <mergeCell ref="E113:F113"/>
    <mergeCell ref="B116:C116"/>
    <mergeCell ref="E116:F116"/>
    <mergeCell ref="G99:I99"/>
    <mergeCell ref="B109:L109"/>
    <mergeCell ref="B110:L110"/>
    <mergeCell ref="B111:F111"/>
    <mergeCell ref="G111:I111"/>
    <mergeCell ref="J111:L111"/>
    <mergeCell ref="B93:C93"/>
    <mergeCell ref="E93:F93"/>
    <mergeCell ref="B94:C94"/>
    <mergeCell ref="E94:F94"/>
    <mergeCell ref="B97:C97"/>
    <mergeCell ref="E97:F97"/>
    <mergeCell ref="G81:I81"/>
    <mergeCell ref="B90:L90"/>
    <mergeCell ref="B91:L91"/>
    <mergeCell ref="B92:F92"/>
    <mergeCell ref="G92:I92"/>
    <mergeCell ref="J92:L92"/>
    <mergeCell ref="B75:C75"/>
    <mergeCell ref="E75:F75"/>
    <mergeCell ref="B76:C76"/>
    <mergeCell ref="E76:F76"/>
    <mergeCell ref="B79:C79"/>
    <mergeCell ref="E79:F79"/>
    <mergeCell ref="G63:I63"/>
    <mergeCell ref="B72:L72"/>
    <mergeCell ref="B73:L73"/>
    <mergeCell ref="B74:F74"/>
    <mergeCell ref="G74:I74"/>
    <mergeCell ref="J74:L74"/>
    <mergeCell ref="B57:C57"/>
    <mergeCell ref="E57:F57"/>
    <mergeCell ref="B58:C58"/>
    <mergeCell ref="E58:F58"/>
    <mergeCell ref="B61:C61"/>
    <mergeCell ref="E61:F61"/>
    <mergeCell ref="G45:I45"/>
    <mergeCell ref="B54:L54"/>
    <mergeCell ref="B55:L55"/>
    <mergeCell ref="B56:F56"/>
    <mergeCell ref="G56:I56"/>
    <mergeCell ref="J56:L56"/>
    <mergeCell ref="B39:C39"/>
    <mergeCell ref="E39:F39"/>
    <mergeCell ref="B40:C40"/>
    <mergeCell ref="E40:F40"/>
    <mergeCell ref="B43:C43"/>
    <mergeCell ref="E43:F43"/>
    <mergeCell ref="J1:M1"/>
    <mergeCell ref="B22:K22"/>
    <mergeCell ref="B36:L36"/>
    <mergeCell ref="B37:L37"/>
    <mergeCell ref="B38:F38"/>
    <mergeCell ref="G38:I38"/>
    <mergeCell ref="J38:L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Caso Bostian</vt:lpstr>
      <vt:lpstr>Solucion 5-15</vt:lpstr>
      <vt:lpstr>'Caso Bostian'!Área_de_impresión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 Voloschin</dc:creator>
  <cp:lastModifiedBy>Usuario de Microsoft Office</cp:lastModifiedBy>
  <cp:lastPrinted>2017-03-22T19:21:56Z</cp:lastPrinted>
  <dcterms:created xsi:type="dcterms:W3CDTF">2014-03-18T14:31:22Z</dcterms:created>
  <dcterms:modified xsi:type="dcterms:W3CDTF">2020-03-16T20:09:25Z</dcterms:modified>
</cp:coreProperties>
</file>