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luis/Desktop/FINANZAS 2014-2021/CLASE 23 ABRIL 2021/"/>
    </mc:Choice>
  </mc:AlternateContent>
  <xr:revisionPtr revIDLastSave="0" documentId="13_ncr:1_{368183A1-72C6-BD4C-A3FB-93CDD65DDDC8}" xr6:coauthVersionLast="36" xr6:coauthVersionMax="36" xr10:uidLastSave="{00000000-0000-0000-0000-000000000000}"/>
  <bookViews>
    <workbookView xWindow="600" yWindow="880" windowWidth="24880" windowHeight="15340" xr2:uid="{00000000-000D-0000-FFFF-FFFF00000000}"/>
  </bookViews>
  <sheets>
    <sheet name="Hoja1" sheetId="2" r:id="rId1"/>
    <sheet name="Hoja2" sheetId="3" r:id="rId2"/>
  </sheets>
  <definedNames>
    <definedName name="_xlnm.Print_Area" localSheetId="0">Hoja1!$B$1:$K$95</definedName>
  </definedNames>
  <calcPr calcId="181029" fullPrecision="0"/>
</workbook>
</file>

<file path=xl/calcChain.xml><?xml version="1.0" encoding="utf-8"?>
<calcChain xmlns="http://schemas.openxmlformats.org/spreadsheetml/2006/main">
  <c r="G97" i="2" l="1"/>
  <c r="K78" i="2"/>
  <c r="K17" i="2"/>
  <c r="F94" i="2"/>
  <c r="K95" i="2" s="1"/>
  <c r="K22" i="2"/>
  <c r="J67" i="2"/>
  <c r="H67" i="2"/>
  <c r="F67" i="2"/>
  <c r="F64" i="2"/>
  <c r="J64" i="2"/>
  <c r="H64" i="2"/>
  <c r="F82" i="2" l="1"/>
  <c r="J71" i="2" l="1"/>
  <c r="H71" i="2"/>
  <c r="F71" i="2"/>
  <c r="K71" i="2" s="1"/>
  <c r="K67" i="2"/>
  <c r="K64" i="2"/>
  <c r="K25" i="2"/>
  <c r="J74" i="2"/>
  <c r="J76" i="2" s="1"/>
  <c r="G56" i="2"/>
  <c r="K24" i="2"/>
  <c r="F74" i="2"/>
  <c r="J82" i="2"/>
  <c r="J85" i="2"/>
  <c r="J89" i="2"/>
  <c r="J92" i="2"/>
  <c r="H82" i="2"/>
  <c r="H83" i="2"/>
  <c r="H85" i="2"/>
  <c r="H86" i="2"/>
  <c r="H89" i="2"/>
  <c r="H90" i="2"/>
  <c r="H92" i="2"/>
  <c r="H93" i="2"/>
  <c r="K82" i="2"/>
  <c r="F83" i="2"/>
  <c r="F85" i="2"/>
  <c r="F86" i="2"/>
  <c r="K86" i="2" s="1"/>
  <c r="F89" i="2"/>
  <c r="K89" i="2" s="1"/>
  <c r="F90" i="2"/>
  <c r="F92" i="2"/>
  <c r="K92" i="2" s="1"/>
  <c r="F93" i="2"/>
  <c r="K93" i="2" s="1"/>
  <c r="D93" i="2"/>
  <c r="D92" i="2"/>
  <c r="D90" i="2"/>
  <c r="D89" i="2"/>
  <c r="D86" i="2"/>
  <c r="D85" i="2"/>
  <c r="D83" i="2"/>
  <c r="D82" i="2"/>
  <c r="H65" i="2"/>
  <c r="H76" i="2" s="1"/>
  <c r="H68" i="2"/>
  <c r="H72" i="2"/>
  <c r="H74" i="2"/>
  <c r="H75" i="2"/>
  <c r="F65" i="2"/>
  <c r="F68" i="2"/>
  <c r="F72" i="2"/>
  <c r="F75" i="2"/>
  <c r="K75" i="2" s="1"/>
  <c r="D75" i="2"/>
  <c r="D74" i="2"/>
  <c r="D72" i="2"/>
  <c r="D71" i="2"/>
  <c r="D68" i="2"/>
  <c r="D67" i="2"/>
  <c r="D65" i="2"/>
  <c r="D64" i="2"/>
  <c r="K56" i="2"/>
  <c r="H56" i="2"/>
  <c r="D56" i="2"/>
  <c r="K52" i="2"/>
  <c r="K53" i="2" s="1"/>
  <c r="E53" i="2"/>
  <c r="H52" i="2"/>
  <c r="F52" i="2"/>
  <c r="D52" i="2"/>
  <c r="K49" i="2"/>
  <c r="K50" i="2" s="1"/>
  <c r="H49" i="2"/>
  <c r="F49" i="2"/>
  <c r="D49" i="2"/>
  <c r="H94" i="2" l="1"/>
  <c r="J94" i="2"/>
  <c r="K74" i="2"/>
  <c r="K85" i="2"/>
  <c r="G50" i="2"/>
  <c r="G53" i="2"/>
  <c r="E50" i="2"/>
  <c r="F76" i="2"/>
  <c r="I50" i="2"/>
  <c r="I53" i="2"/>
</calcChain>
</file>

<file path=xl/sharedStrings.xml><?xml version="1.0" encoding="utf-8"?>
<sst xmlns="http://schemas.openxmlformats.org/spreadsheetml/2006/main" count="95" uniqueCount="67">
  <si>
    <t>SLC</t>
  </si>
  <si>
    <t>Reno</t>
  </si>
  <si>
    <t>Portland</t>
  </si>
  <si>
    <t>Total</t>
  </si>
  <si>
    <t>=</t>
  </si>
  <si>
    <t>1)</t>
  </si>
  <si>
    <t>2)</t>
  </si>
  <si>
    <t>Prob 7-18</t>
  </si>
  <si>
    <t>Centros de apoyo                                Vuelos</t>
  </si>
  <si>
    <t>Salt Lake</t>
  </si>
  <si>
    <t>Mantenimiento    Equipajes        City           Reno       Portland</t>
  </si>
  <si>
    <t>Datos  presupuestados:</t>
  </si>
  <si>
    <t>Costos  indirectos  fijos               $240 000          $150 000    $20 000      $18 000   $30 000</t>
  </si>
  <si>
    <t>Costos  indirectos  variables          $30 000            $64 000      $5 000      $10 000      $6 000</t>
  </si>
  <si>
    <t>Horas  de tiempo  de vuelo*                   —                      —        2 000           4 000        2 000</t>
  </si>
  <si>
    <t>Número  de pasajeros*                            —                      —     10 000         15 000        5 000</t>
  </si>
  <si>
    <t>Datos  reales:</t>
  </si>
  <si>
    <t>Costos  indirectos  fijos               $235 000          $156 000    $22 000      $17 000   $29 500</t>
  </si>
  <si>
    <t>Costos  indirectos  variables          $80 000            $33 000      $6 200      $11 000      $5 800</t>
  </si>
  <si>
    <t>Horas  de tiempo  de vuelo                     —                      —        1 800           4 200        2 500</t>
  </si>
  <si>
    <t>Número  de pasajeros                              —                      —        8 000         16 000        6 000</t>
  </si>
  <si>
    <t>*Niveles normales  de actividad.</t>
  </si>
  <si>
    <t>Actividades:</t>
  </si>
  <si>
    <t>1.    Utilizando  el método  directo,  distribuya los costos de los servicios de apoyo a cada vuelo, suponiendo que el objetivo es determinar  el costo de operación  de cada vuelo.</t>
  </si>
  <si>
    <t>Horas  de tiempo  de vuelo*                   Ñ                      Ñ        2 000           4 000        2 000</t>
  </si>
  <si>
    <t>Nœmero  de pasajeros*                            Ñ                      Ñ     10 000         15 000        5 000</t>
  </si>
  <si>
    <t>Horas  de tiempo  de vuelo                     Ñ                      Ñ        1 800           4 200        2 500</t>
  </si>
  <si>
    <t>Nœmero  de pasajeros                              Ñ                      Ñ        8 000         16 000        6 000</t>
  </si>
  <si>
    <t>MÉTODO DIRECTO, VARIABLE EN COMPARACIÓN CON FIJO,</t>
  </si>
  <si>
    <t>COSTEO Y EVALUACIÓN DEL DESEMPEÑO</t>
  </si>
  <si>
    <t>Airborne es una pequeña aerolínea que opera fuera de Boise, Idaho. Sus tres vuelos son a Salt</t>
  </si>
  <si>
    <t>Lake City, Reno y Portland. El propietario de la aerolínea desea evaluar el costo total de operación</t>
  </si>
  <si>
    <t>de cada vuelo. Como parte de esta evaluación, los costos de dos departamentos de</t>
  </si>
  <si>
    <t>apoyo (mantenimiento y equipaje) deben distribuirse a los tres vuelos. Los dos departamentos</t>
  </si>
  <si>
    <t>de apoyo que dan soporte a la totalidad de los tres vuelos se localizan en Boise (cualesquiera</t>
  </si>
  <si>
    <t>costos de mantenimiento o de equipaje en los aeropuertos de destino son directamente</t>
  </si>
  <si>
    <t>rastreables a los vuelos individuales). Los datos presupuestados y reales para el año son los siguientes,</t>
  </si>
  <si>
    <t>tanto para los departamentos de apoyo como para los tres vuelos:</t>
  </si>
  <si>
    <t>cuánto? Explique la respuesta.</t>
  </si>
  <si>
    <t xml:space="preserve">2.    Con  base en el método  directo,  distribuya los costos de los servicios de apoyo a cada vuelo, suponiendo que el objetivo es evaluar el desempeño.  </t>
  </si>
  <si>
    <t xml:space="preserve">  ¿Permanece algún costo en los dos departamentos de apoyo después de la distribución?  En caso de ser así, ¿de</t>
  </si>
  <si>
    <t>Asignación de tasas para los costos fijos</t>
  </si>
  <si>
    <t>Horas de tiempo de vuelo</t>
  </si>
  <si>
    <t>No. De pasajeros</t>
  </si>
  <si>
    <t>Tasa Variables :</t>
  </si>
  <si>
    <t>Costo Presupuestado</t>
  </si>
  <si>
    <t>Nivel de Actividad</t>
  </si>
  <si>
    <t>pasajeros</t>
  </si>
  <si>
    <t>hs. vuelo</t>
  </si>
  <si>
    <t xml:space="preserve">   Costo:</t>
  </si>
  <si>
    <t xml:space="preserve">   Tasa:</t>
  </si>
  <si>
    <t>Tasa:</t>
  </si>
  <si>
    <t xml:space="preserve">   hrs. Vuelo</t>
  </si>
  <si>
    <t>Mantenimiento -- Variable</t>
  </si>
  <si>
    <t>Asignacion basada en actividad preesupuestada</t>
  </si>
  <si>
    <t>Equipaje -- fijo: depende del nro de pasajeros</t>
  </si>
  <si>
    <t>Mantenimiento -- Fijo depende hs de vuelo</t>
  </si>
  <si>
    <t>Equipaje --Variable: depende del nro de pasajeros</t>
  </si>
  <si>
    <t>Pasajeros</t>
  </si>
  <si>
    <t>Mantenimiento</t>
  </si>
  <si>
    <t>Equipaje</t>
  </si>
  <si>
    <t>Asignacion basada en actividad REAL</t>
  </si>
  <si>
    <t>TOTALES</t>
  </si>
  <si>
    <t>Equipaje -- fijo: distribuyo en base a la proporcion de pasajeros</t>
  </si>
  <si>
    <t>LA DIFERENCIA ES</t>
  </si>
  <si>
    <t>SUBAPLICACION BASADA EN ACTIVIDAD REAL</t>
  </si>
  <si>
    <t>Mantenimiento    Equipajes                    S.L. City           Reno       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</si>
</sst>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&quot;$&quot;#,##0.0000"/>
  </numFmts>
  <fonts count="15" x14ac:knownFonts="1">
    <font>
      <sz val="10"/>
      <name val="Arial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10"/>
      <name val="Arial Narrow"/>
      <family val="2"/>
    </font>
    <font>
      <sz val="10"/>
      <color indexed="9"/>
      <name val="Arial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Cambria"/>
      <family val="1"/>
    </font>
    <font>
      <sz val="10"/>
      <name val="Cambria"/>
      <family val="1"/>
    </font>
    <font>
      <sz val="8"/>
      <name val="Arial"/>
      <family val="2"/>
      <charset val="204"/>
    </font>
    <font>
      <b/>
      <i/>
      <sz val="9.5"/>
      <color rgb="FF231F20"/>
      <name val="Times New Roman"/>
      <family val="1"/>
    </font>
    <font>
      <sz val="9.5"/>
      <color rgb="FF231F20"/>
      <name val="Times New Roman"/>
      <family val="1"/>
    </font>
    <font>
      <b/>
      <sz val="11.5"/>
      <color rgb="FF231F20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2" borderId="1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 applyAlignment="1">
      <alignment horizontal="right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>
      <alignment horizontal="left"/>
    </xf>
    <xf numFmtId="0" fontId="0" fillId="0" borderId="0" xfId="0" quotePrefix="1"/>
    <xf numFmtId="0" fontId="0" fillId="0" borderId="0" xfId="0" applyFill="1"/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" borderId="0" xfId="0" applyFont="1" applyFill="1"/>
    <xf numFmtId="0" fontId="5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right"/>
    </xf>
    <xf numFmtId="0" fontId="0" fillId="4" borderId="2" xfId="0" applyFill="1" applyBorder="1" applyAlignment="1">
      <alignment horizontal="center"/>
    </xf>
    <xf numFmtId="164" fontId="0" fillId="4" borderId="0" xfId="0" applyNumberFormat="1" applyFill="1"/>
    <xf numFmtId="3" fontId="0" fillId="4" borderId="0" xfId="0" applyNumberFormat="1" applyFill="1"/>
    <xf numFmtId="164" fontId="6" fillId="4" borderId="4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0" xfId="0" applyFont="1" applyFill="1" applyAlignment="1">
      <alignment horizontal="center"/>
    </xf>
    <xf numFmtId="10" fontId="0" fillId="4" borderId="0" xfId="0" applyNumberFormat="1" applyFill="1"/>
    <xf numFmtId="0" fontId="0" fillId="4" borderId="0" xfId="0" applyFill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left" vertical="center" indent="10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/>
    </xf>
    <xf numFmtId="3" fontId="0" fillId="0" borderId="0" xfId="0" applyNumberFormat="1"/>
    <xf numFmtId="164" fontId="3" fillId="0" borderId="0" xfId="0" applyNumberFormat="1" applyFont="1" applyAlignment="1">
      <alignment horizontal="right"/>
    </xf>
    <xf numFmtId="164" fontId="0" fillId="5" borderId="0" xfId="0" applyNumberFormat="1" applyFont="1" applyFill="1" applyBorder="1"/>
    <xf numFmtId="3" fontId="0" fillId="5" borderId="0" xfId="0" applyNumberFormat="1" applyFill="1" applyBorder="1"/>
    <xf numFmtId="0" fontId="0" fillId="5" borderId="0" xfId="0" applyFill="1"/>
    <xf numFmtId="0" fontId="0" fillId="6" borderId="0" xfId="0" applyFill="1"/>
    <xf numFmtId="164" fontId="0" fillId="6" borderId="0" xfId="0" applyNumberFormat="1" applyFill="1"/>
    <xf numFmtId="0" fontId="14" fillId="0" borderId="0" xfId="0" applyFont="1"/>
    <xf numFmtId="0" fontId="0" fillId="4" borderId="2" xfId="0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4" borderId="0" xfId="0" quotePrefix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5" fontId="0" fillId="4" borderId="0" xfId="0" applyNumberFormat="1" applyFill="1" applyAlignment="1">
      <alignment horizontal="left" vertical="center"/>
    </xf>
    <xf numFmtId="166" fontId="0" fillId="4" borderId="0" xfId="0" applyNumberFormat="1" applyFill="1" applyAlignment="1">
      <alignment horizontal="left" vertical="center"/>
    </xf>
    <xf numFmtId="0" fontId="14" fillId="5" borderId="0" xfId="0" applyFont="1" applyFill="1"/>
    <xf numFmtId="0" fontId="6" fillId="4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tabSelected="1" topLeftCell="A16" zoomScale="125" zoomScaleNormal="125" workbookViewId="0">
      <pane ySplit="3640" topLeftCell="A76" activePane="bottomLeft"/>
      <selection activeCell="K17" sqref="K17"/>
      <selection pane="bottomLeft" activeCell="G98" sqref="G98"/>
    </sheetView>
  </sheetViews>
  <sheetFormatPr baseColWidth="10" defaultRowHeight="13" x14ac:dyDescent="0.15"/>
  <sheetData>
    <row r="1" spans="2:5" x14ac:dyDescent="0.15">
      <c r="B1" t="s">
        <v>28</v>
      </c>
    </row>
    <row r="2" spans="2:5" x14ac:dyDescent="0.15">
      <c r="B2" t="s">
        <v>29</v>
      </c>
    </row>
    <row r="3" spans="2:5" x14ac:dyDescent="0.15">
      <c r="B3" t="s">
        <v>30</v>
      </c>
    </row>
    <row r="4" spans="2:5" x14ac:dyDescent="0.15">
      <c r="B4" t="s">
        <v>31</v>
      </c>
    </row>
    <row r="5" spans="2:5" x14ac:dyDescent="0.15">
      <c r="B5" t="s">
        <v>32</v>
      </c>
    </row>
    <row r="6" spans="2:5" x14ac:dyDescent="0.15">
      <c r="B6" t="s">
        <v>33</v>
      </c>
    </row>
    <row r="7" spans="2:5" x14ac:dyDescent="0.15">
      <c r="B7" t="s">
        <v>34</v>
      </c>
    </row>
    <row r="8" spans="2:5" x14ac:dyDescent="0.15">
      <c r="B8" t="s">
        <v>35</v>
      </c>
    </row>
    <row r="9" spans="2:5" x14ac:dyDescent="0.15">
      <c r="B9" t="s">
        <v>36</v>
      </c>
    </row>
    <row r="10" spans="2:5" x14ac:dyDescent="0.15">
      <c r="B10" t="s">
        <v>37</v>
      </c>
    </row>
    <row r="12" spans="2:5" x14ac:dyDescent="0.15">
      <c r="B12" s="34" t="s">
        <v>8</v>
      </c>
    </row>
    <row r="14" spans="2:5" x14ac:dyDescent="0.15">
      <c r="E14" s="34"/>
    </row>
    <row r="15" spans="2:5" x14ac:dyDescent="0.15">
      <c r="B15" s="31" t="s">
        <v>66</v>
      </c>
    </row>
    <row r="16" spans="2:5" x14ac:dyDescent="0.15">
      <c r="B16" s="32" t="s">
        <v>11</v>
      </c>
    </row>
    <row r="17" spans="2:11" x14ac:dyDescent="0.15">
      <c r="B17" s="33" t="s">
        <v>12</v>
      </c>
      <c r="K17">
        <f>240000+30000+150000+64000</f>
        <v>484000</v>
      </c>
    </row>
    <row r="18" spans="2:11" x14ac:dyDescent="0.15">
      <c r="B18" s="33" t="s">
        <v>13</v>
      </c>
    </row>
    <row r="19" spans="2:11" x14ac:dyDescent="0.15">
      <c r="B19" s="33" t="s">
        <v>14</v>
      </c>
      <c r="K19" s="43">
        <v>8000</v>
      </c>
    </row>
    <row r="20" spans="2:11" x14ac:dyDescent="0.15">
      <c r="B20" s="33" t="s">
        <v>15</v>
      </c>
      <c r="I20" s="30"/>
      <c r="K20">
        <v>30000</v>
      </c>
    </row>
    <row r="21" spans="2:11" x14ac:dyDescent="0.15">
      <c r="B21" s="32" t="s">
        <v>16</v>
      </c>
    </row>
    <row r="22" spans="2:11" x14ac:dyDescent="0.15">
      <c r="B22" s="33" t="s">
        <v>17</v>
      </c>
      <c r="K22" s="44">
        <f>235000+80000+156000+33000</f>
        <v>504000</v>
      </c>
    </row>
    <row r="23" spans="2:11" x14ac:dyDescent="0.15">
      <c r="B23" s="33" t="s">
        <v>18</v>
      </c>
    </row>
    <row r="24" spans="2:11" x14ac:dyDescent="0.15">
      <c r="B24" s="33" t="s">
        <v>19</v>
      </c>
      <c r="K24">
        <f>1800+4200+2500</f>
        <v>8500</v>
      </c>
    </row>
    <row r="25" spans="2:11" x14ac:dyDescent="0.15">
      <c r="B25" s="33" t="s">
        <v>20</v>
      </c>
      <c r="K25">
        <f>8000+16000+6000</f>
        <v>30000</v>
      </c>
    </row>
    <row r="26" spans="2:11" x14ac:dyDescent="0.15">
      <c r="B26" t="s">
        <v>21</v>
      </c>
      <c r="I26" s="30"/>
    </row>
    <row r="28" spans="2:11" ht="16" x14ac:dyDescent="0.15">
      <c r="B28" s="36" t="s">
        <v>22</v>
      </c>
    </row>
    <row r="29" spans="2:11" x14ac:dyDescent="0.15">
      <c r="B29" s="33" t="s">
        <v>23</v>
      </c>
    </row>
    <row r="30" spans="2:11" x14ac:dyDescent="0.15">
      <c r="B30" s="33" t="s">
        <v>39</v>
      </c>
    </row>
    <row r="31" spans="2:11" x14ac:dyDescent="0.15">
      <c r="B31" s="33" t="s">
        <v>40</v>
      </c>
    </row>
    <row r="32" spans="2:11" x14ac:dyDescent="0.15">
      <c r="B32" s="32" t="s">
        <v>38</v>
      </c>
    </row>
    <row r="35" spans="1:11" x14ac:dyDescent="0.15">
      <c r="B35" s="35"/>
    </row>
    <row r="36" spans="1:11" x14ac:dyDescent="0.15">
      <c r="B36" s="35"/>
    </row>
    <row r="37" spans="1:11" x14ac:dyDescent="0.15">
      <c r="B37" s="35"/>
    </row>
    <row r="38" spans="1:11" x14ac:dyDescent="0.15">
      <c r="B38" s="35"/>
    </row>
    <row r="39" spans="1:11" x14ac:dyDescent="0.15">
      <c r="B39" s="35"/>
    </row>
    <row r="40" spans="1:11" x14ac:dyDescent="0.15">
      <c r="B40" s="35"/>
    </row>
    <row r="41" spans="1:11" x14ac:dyDescent="0.15">
      <c r="B41" s="35"/>
    </row>
    <row r="42" spans="1:11" x14ac:dyDescent="0.15">
      <c r="B42" s="35"/>
    </row>
    <row r="43" spans="1:11" x14ac:dyDescent="0.15">
      <c r="A43" s="30" t="s">
        <v>7</v>
      </c>
      <c r="D43" s="3"/>
      <c r="F43" s="3"/>
      <c r="G43" s="15"/>
      <c r="H43" s="48"/>
      <c r="I43" s="48"/>
      <c r="J43" s="48"/>
      <c r="K43" s="48"/>
    </row>
    <row r="44" spans="1:11" x14ac:dyDescent="0.15">
      <c r="D44" s="3"/>
      <c r="F44" s="3"/>
      <c r="H44" s="3"/>
      <c r="J44" s="3"/>
    </row>
    <row r="45" spans="1:11" x14ac:dyDescent="0.15">
      <c r="B45" s="2"/>
      <c r="D45" s="3"/>
      <c r="F45" s="3"/>
      <c r="H45" s="3"/>
      <c r="J45" s="3"/>
    </row>
    <row r="46" spans="1:11" x14ac:dyDescent="0.15">
      <c r="D46" s="3"/>
      <c r="F46" s="3"/>
      <c r="H46" s="3"/>
      <c r="J46" s="3"/>
    </row>
    <row r="47" spans="1:11" x14ac:dyDescent="0.15">
      <c r="A47" s="12" t="s">
        <v>5</v>
      </c>
      <c r="B47" s="16" t="s">
        <v>41</v>
      </c>
      <c r="C47" s="16"/>
      <c r="D47" s="17"/>
      <c r="E47" s="16"/>
      <c r="F47" s="17"/>
      <c r="G47" s="16"/>
      <c r="H47" s="17"/>
      <c r="I47" s="16"/>
      <c r="J47" s="17"/>
      <c r="K47" s="16"/>
    </row>
    <row r="48" spans="1:11" x14ac:dyDescent="0.15">
      <c r="B48" s="19"/>
      <c r="C48" s="19"/>
      <c r="D48" s="21"/>
      <c r="E48" s="22" t="s">
        <v>0</v>
      </c>
      <c r="F48" s="21"/>
      <c r="G48" s="22" t="s">
        <v>1</v>
      </c>
      <c r="H48" s="21"/>
      <c r="I48" s="22" t="s">
        <v>2</v>
      </c>
      <c r="J48" s="27"/>
      <c r="K48" s="22" t="s">
        <v>3</v>
      </c>
    </row>
    <row r="49" spans="2:17" x14ac:dyDescent="0.15">
      <c r="B49" s="19" t="s">
        <v>42</v>
      </c>
      <c r="C49" s="19"/>
      <c r="D49" s="21" t="str">
        <f>IF(OR(E49="",E49=M49),"","Wrong")</f>
        <v/>
      </c>
      <c r="E49" s="1">
        <v>2000</v>
      </c>
      <c r="F49" s="21" t="str">
        <f>IF(OR(G49="",G49=O49),"","Wrong")</f>
        <v/>
      </c>
      <c r="G49" s="1">
        <v>4000</v>
      </c>
      <c r="H49" s="21" t="str">
        <f>IF(OR(I49="",I49=Q49),"","Wrong")</f>
        <v/>
      </c>
      <c r="I49" s="1">
        <v>2000</v>
      </c>
      <c r="J49" s="21"/>
      <c r="K49" s="24">
        <f>IF(AND(E49&gt;0,G49&gt;0,I49&gt;0),E49+G49+I49,"")</f>
        <v>8000</v>
      </c>
      <c r="M49">
        <v>2000</v>
      </c>
      <c r="O49">
        <v>4000</v>
      </c>
      <c r="Q49">
        <v>2000</v>
      </c>
    </row>
    <row r="50" spans="2:17" x14ac:dyDescent="0.15">
      <c r="B50" s="19"/>
      <c r="C50" s="19"/>
      <c r="D50" s="21"/>
      <c r="E50" s="28">
        <f>IF(AND($E49&gt;0,$G49&gt;0,$I49&gt;0),E49/K49,"")</f>
        <v>0.25</v>
      </c>
      <c r="F50" s="21"/>
      <c r="G50" s="28">
        <f>IF(AND($E49&gt;0,$G49&gt;0,$I49&gt;0),G49/$K49,"")</f>
        <v>0.5</v>
      </c>
      <c r="H50" s="21"/>
      <c r="I50" s="28">
        <f>IF(AND($E49&gt;0,$G49&gt;0,$I49&gt;0),I49/$K49,"")</f>
        <v>0.25</v>
      </c>
      <c r="J50" s="21"/>
      <c r="K50" s="28">
        <f>IF(AND($E49&gt;0,$G49&gt;0,$I49&gt;0),K49/$K49,"")</f>
        <v>1</v>
      </c>
    </row>
    <row r="51" spans="2:17" x14ac:dyDescent="0.15">
      <c r="B51" s="19"/>
      <c r="C51" s="19"/>
      <c r="D51" s="21"/>
      <c r="E51" s="19"/>
      <c r="F51" s="21"/>
      <c r="G51" s="19"/>
      <c r="H51" s="21"/>
      <c r="I51" s="19"/>
      <c r="J51" s="21"/>
      <c r="K51" s="19"/>
    </row>
    <row r="52" spans="2:17" x14ac:dyDescent="0.15">
      <c r="B52" s="19" t="s">
        <v>43</v>
      </c>
      <c r="C52" s="19"/>
      <c r="D52" s="21" t="str">
        <f>IF(OR(E52="",E52=M52),"","Wrong")</f>
        <v/>
      </c>
      <c r="E52" s="1">
        <v>10000</v>
      </c>
      <c r="F52" s="21" t="str">
        <f>IF(OR(G52="",G52=O52),"","Wrong")</f>
        <v/>
      </c>
      <c r="G52" s="1">
        <v>15000</v>
      </c>
      <c r="H52" s="21" t="str">
        <f>IF(OR(I52="",I52=Q52),"","Wrong")</f>
        <v/>
      </c>
      <c r="I52" s="1">
        <v>5000</v>
      </c>
      <c r="J52" s="21"/>
      <c r="K52" s="24">
        <f>IF(AND(E52&gt;0,G52&gt;0,I52&gt;0),E52+G52+I52,"")</f>
        <v>30000</v>
      </c>
      <c r="M52">
        <v>10000</v>
      </c>
      <c r="O52">
        <v>15000</v>
      </c>
      <c r="Q52">
        <v>5000</v>
      </c>
    </row>
    <row r="53" spans="2:17" x14ac:dyDescent="0.15">
      <c r="B53" s="19"/>
      <c r="C53" s="19"/>
      <c r="D53" s="21"/>
      <c r="E53" s="28">
        <f>IF(AND($E52&gt;0,$G52&gt;0,$I52&gt;0),E52/K52,"")</f>
        <v>0.33329999999999999</v>
      </c>
      <c r="F53" s="21"/>
      <c r="G53" s="28">
        <f>IF(AND($E52&gt;0,$G52&gt;0,$I52&gt;0),G52/$K52,"")</f>
        <v>0.5</v>
      </c>
      <c r="H53" s="21"/>
      <c r="I53" s="28">
        <f>IF(AND($E52&gt;0,$G52&gt;0,$I52&gt;0),I52/$K52,"")</f>
        <v>0.16669999999999999</v>
      </c>
      <c r="J53" s="21"/>
      <c r="K53" s="28">
        <f>IF(AND($E52&gt;0,$G52&gt;0,$I52&gt;0),K52/$K52,"")</f>
        <v>1</v>
      </c>
    </row>
    <row r="54" spans="2:17" x14ac:dyDescent="0.15">
      <c r="B54" s="19"/>
      <c r="C54" s="19"/>
      <c r="D54" s="21"/>
      <c r="E54" s="19"/>
      <c r="F54" s="21"/>
      <c r="G54" s="19"/>
      <c r="H54" s="21"/>
      <c r="I54" s="19"/>
      <c r="J54" s="21"/>
      <c r="K54" s="19"/>
    </row>
    <row r="55" spans="2:17" x14ac:dyDescent="0.15">
      <c r="B55" s="53" t="s">
        <v>44</v>
      </c>
      <c r="C55" s="53"/>
      <c r="D55" s="21"/>
      <c r="E55" s="29" t="s">
        <v>59</v>
      </c>
      <c r="F55" s="21"/>
      <c r="G55" s="19"/>
      <c r="H55" s="21"/>
      <c r="I55" s="29" t="s">
        <v>60</v>
      </c>
      <c r="J55" s="21"/>
      <c r="K55" s="19"/>
    </row>
    <row r="56" spans="2:17" x14ac:dyDescent="0.15">
      <c r="B56" s="19" t="s">
        <v>45</v>
      </c>
      <c r="C56" s="19"/>
      <c r="D56" s="21" t="str">
        <f>IF(OR(E56="",E56=M56),"","Wrong")</f>
        <v/>
      </c>
      <c r="E56" s="4">
        <v>30000</v>
      </c>
      <c r="F56" s="49" t="s">
        <v>4</v>
      </c>
      <c r="G56" s="51">
        <f>IF(AND(E56&gt;0,E57&gt;0),E56/E57,"")</f>
        <v>3.75</v>
      </c>
      <c r="H56" s="21" t="str">
        <f>IF(OR(I56="",I56=O56),"","Wrong")</f>
        <v/>
      </c>
      <c r="I56" s="4">
        <v>64000</v>
      </c>
      <c r="J56" s="49" t="s">
        <v>4</v>
      </c>
      <c r="K56" s="52">
        <f>IF(AND(I56&gt;0,I57&gt;0),I56/I57,"")</f>
        <v>2.1333000000000002</v>
      </c>
      <c r="M56">
        <v>30000</v>
      </c>
      <c r="O56">
        <v>64000</v>
      </c>
    </row>
    <row r="57" spans="2:17" x14ac:dyDescent="0.15">
      <c r="B57" s="19" t="s">
        <v>46</v>
      </c>
      <c r="C57" s="19"/>
      <c r="D57" t="s">
        <v>48</v>
      </c>
      <c r="E57" s="37">
        <v>8000</v>
      </c>
      <c r="F57" s="50"/>
      <c r="G57" s="51"/>
      <c r="H57" s="54" t="s">
        <v>47</v>
      </c>
      <c r="I57" s="37">
        <v>30000</v>
      </c>
      <c r="J57" s="50"/>
      <c r="K57" s="52"/>
      <c r="M57">
        <v>8000</v>
      </c>
      <c r="O57">
        <v>30000</v>
      </c>
    </row>
    <row r="58" spans="2:17" x14ac:dyDescent="0.15">
      <c r="D58" s="3"/>
      <c r="F58" s="3"/>
      <c r="H58" s="3"/>
      <c r="J58" s="3"/>
    </row>
    <row r="59" spans="2:17" x14ac:dyDescent="0.15">
      <c r="D59" s="3"/>
      <c r="F59" s="3"/>
      <c r="H59" s="3"/>
      <c r="J59" s="3"/>
    </row>
    <row r="60" spans="2:17" x14ac:dyDescent="0.15">
      <c r="D60" s="3"/>
      <c r="F60" s="3"/>
      <c r="H60" s="3"/>
      <c r="J60" s="3"/>
    </row>
    <row r="61" spans="2:17" x14ac:dyDescent="0.15">
      <c r="B61" s="38" t="s">
        <v>54</v>
      </c>
      <c r="C61" s="18"/>
      <c r="D61" s="18"/>
      <c r="E61" s="18"/>
      <c r="F61" s="18"/>
      <c r="G61" s="18"/>
      <c r="H61" s="18"/>
      <c r="I61" s="18"/>
      <c r="J61" s="18"/>
      <c r="K61" s="11"/>
    </row>
    <row r="62" spans="2:17" x14ac:dyDescent="0.15">
      <c r="B62" s="19"/>
      <c r="C62" s="19"/>
      <c r="D62" s="21"/>
      <c r="E62" s="47" t="s">
        <v>0</v>
      </c>
      <c r="F62" s="47"/>
      <c r="G62" s="47" t="s">
        <v>1</v>
      </c>
      <c r="H62" s="47"/>
      <c r="I62" s="47" t="s">
        <v>2</v>
      </c>
      <c r="J62" s="47"/>
      <c r="K62" s="9" t="s">
        <v>62</v>
      </c>
    </row>
    <row r="63" spans="2:17" x14ac:dyDescent="0.15">
      <c r="B63" s="19" t="s">
        <v>56</v>
      </c>
      <c r="C63" s="19"/>
      <c r="D63" s="21"/>
      <c r="E63" s="19"/>
      <c r="F63" s="21"/>
      <c r="G63" s="19"/>
      <c r="H63" s="21"/>
      <c r="I63" s="19"/>
      <c r="J63" s="21"/>
      <c r="K63" s="10"/>
    </row>
    <row r="64" spans="2:17" x14ac:dyDescent="0.15">
      <c r="B64" s="19" t="s">
        <v>49</v>
      </c>
      <c r="C64" s="5">
        <v>240000</v>
      </c>
      <c r="D64" s="21" t="str">
        <f>IF(OR(C64="",C64=L64),"","Wrong")</f>
        <v/>
      </c>
      <c r="E64" s="19"/>
      <c r="F64" s="23">
        <f>IF(AND(E65&gt;0,$C64&gt;0),E65*$C64,"")</f>
        <v>60000</v>
      </c>
      <c r="G64" s="19"/>
      <c r="H64" s="23">
        <f>IF(AND(G65&gt;0,$C64&gt;0),G65*$C64,"")</f>
        <v>120000</v>
      </c>
      <c r="I64" s="19"/>
      <c r="J64" s="23">
        <f>IF(AND(I65&gt;0,$C64&gt;0),I65*$C64,"")</f>
        <v>60000</v>
      </c>
      <c r="K64" s="10">
        <f>SUM(E64:J64)</f>
        <v>240000</v>
      </c>
      <c r="L64">
        <v>240000</v>
      </c>
    </row>
    <row r="65" spans="1:17" x14ac:dyDescent="0.15">
      <c r="B65" s="20" t="s">
        <v>50</v>
      </c>
      <c r="C65" s="19"/>
      <c r="D65" s="21" t="str">
        <f>IF(OR(E65="",E65=M65),"","Wrong")</f>
        <v/>
      </c>
      <c r="E65" s="6">
        <v>0.25</v>
      </c>
      <c r="F65" s="21" t="str">
        <f>IF(OR(G65="",G65=O65),"","Wrong")</f>
        <v/>
      </c>
      <c r="G65" s="6">
        <v>0.5</v>
      </c>
      <c r="H65" s="21" t="str">
        <f>IF(OR(I65="",I65=Q65),"","Wrong")</f>
        <v/>
      </c>
      <c r="I65" s="6">
        <v>0.25</v>
      </c>
      <c r="J65" s="21"/>
      <c r="K65" s="10"/>
      <c r="M65">
        <v>0.25</v>
      </c>
      <c r="O65">
        <v>0.5</v>
      </c>
      <c r="Q65">
        <v>0.25</v>
      </c>
    </row>
    <row r="66" spans="1:17" x14ac:dyDescent="0.15">
      <c r="B66" s="19" t="s">
        <v>53</v>
      </c>
      <c r="C66" s="19"/>
      <c r="D66" s="21"/>
      <c r="E66" s="19"/>
      <c r="F66" s="21"/>
      <c r="G66" s="19"/>
      <c r="H66" s="21"/>
      <c r="I66" s="19"/>
      <c r="J66" s="21"/>
      <c r="K66" s="10"/>
    </row>
    <row r="67" spans="1:17" x14ac:dyDescent="0.15">
      <c r="B67" s="19" t="s">
        <v>51</v>
      </c>
      <c r="C67" s="7">
        <v>3.75</v>
      </c>
      <c r="D67" s="21" t="str">
        <f>IF(OR(C67="",C67=L67),"","Wrong")</f>
        <v/>
      </c>
      <c r="E67" s="19"/>
      <c r="F67" s="24">
        <f>IF(AND($C67&gt;0,E68&gt;0),E68*$C67,"")</f>
        <v>7500</v>
      </c>
      <c r="G67" s="19"/>
      <c r="H67" s="24">
        <f>IF(AND($C67&gt;0,G68&gt;0),G68*$C67,"")</f>
        <v>15000</v>
      </c>
      <c r="I67" s="19"/>
      <c r="J67" s="24">
        <f>IF(AND($C67&gt;0,I68&gt;0),I68*$C67,"")</f>
        <v>7500</v>
      </c>
      <c r="K67" s="10">
        <f>SUM(E67:J67)</f>
        <v>30000</v>
      </c>
      <c r="L67">
        <v>3.75</v>
      </c>
    </row>
    <row r="68" spans="1:17" x14ac:dyDescent="0.15">
      <c r="B68" s="19" t="s">
        <v>52</v>
      </c>
      <c r="C68" s="19"/>
      <c r="D68" s="21" t="str">
        <f>IF(OR(E68="",E68=M68),"","Wrong")</f>
        <v/>
      </c>
      <c r="E68" s="1">
        <v>2000</v>
      </c>
      <c r="F68" s="21" t="str">
        <f>IF(OR(G68="",G68=O68),"","Wrong")</f>
        <v/>
      </c>
      <c r="G68" s="1">
        <v>4000</v>
      </c>
      <c r="H68" s="21" t="str">
        <f>IF(OR(I68="",I68=Q68),"","Wrong")</f>
        <v/>
      </c>
      <c r="I68" s="1">
        <v>2000</v>
      </c>
      <c r="J68" s="21"/>
      <c r="K68" s="10"/>
      <c r="M68">
        <v>2000</v>
      </c>
      <c r="O68">
        <v>4000</v>
      </c>
      <c r="Q68">
        <v>2000</v>
      </c>
    </row>
    <row r="69" spans="1:17" x14ac:dyDescent="0.15">
      <c r="B69" s="19"/>
      <c r="C69" s="19"/>
      <c r="D69" s="21"/>
      <c r="E69" s="19"/>
      <c r="F69" s="21"/>
      <c r="G69" s="19"/>
      <c r="H69" s="21"/>
      <c r="I69" s="19"/>
      <c r="J69" s="21"/>
      <c r="K69" s="10"/>
    </row>
    <row r="70" spans="1:17" x14ac:dyDescent="0.15">
      <c r="B70" s="19" t="s">
        <v>63</v>
      </c>
      <c r="C70" s="19"/>
      <c r="D70" s="21"/>
      <c r="E70" s="19"/>
      <c r="F70" s="21"/>
      <c r="G70" s="19"/>
      <c r="H70" s="21"/>
      <c r="I70" s="19"/>
      <c r="J70" s="21"/>
      <c r="K70" s="10"/>
    </row>
    <row r="71" spans="1:17" x14ac:dyDescent="0.15">
      <c r="B71" s="19" t="s">
        <v>49</v>
      </c>
      <c r="C71" s="5">
        <v>150000</v>
      </c>
      <c r="D71" s="21" t="str">
        <f>IF(OR(C71="",C71=L71),"","Wrong")</f>
        <v/>
      </c>
      <c r="E71" s="19"/>
      <c r="F71" s="24">
        <f>IF(AND(E72&gt;0,$C71&gt;0),E72*$C71,"")</f>
        <v>49995</v>
      </c>
      <c r="G71" s="19"/>
      <c r="H71" s="24">
        <f>IF(AND(G72&gt;0,$C71&gt;0),G72*$C71,"")</f>
        <v>75000</v>
      </c>
      <c r="I71" s="19"/>
      <c r="J71" s="24">
        <f>IF(AND(I72&gt;0,$C71&gt;0),I72*$C71,"")</f>
        <v>25005</v>
      </c>
      <c r="K71" s="10">
        <f>SUM(E71:J71)</f>
        <v>150000</v>
      </c>
      <c r="L71">
        <v>150000</v>
      </c>
    </row>
    <row r="72" spans="1:17" x14ac:dyDescent="0.15">
      <c r="B72" s="20" t="s">
        <v>50</v>
      </c>
      <c r="C72" s="19"/>
      <c r="D72" s="21" t="str">
        <f>IF(OR(E72="",E72=M72),"","Wrong")</f>
        <v/>
      </c>
      <c r="E72" s="6">
        <v>0.33329999999999999</v>
      </c>
      <c r="F72" s="21" t="str">
        <f>IF(OR(G72="",G72=O72),"","Wrong")</f>
        <v/>
      </c>
      <c r="G72" s="6">
        <v>0.5</v>
      </c>
      <c r="H72" s="21" t="str">
        <f>IF(OR(I72="",I72=Q72),"","Wrong")</f>
        <v/>
      </c>
      <c r="I72" s="6">
        <v>0.16669999999999999</v>
      </c>
      <c r="J72" s="21"/>
      <c r="K72" s="10"/>
      <c r="M72">
        <v>0.33329999999999999</v>
      </c>
      <c r="O72">
        <v>0.5</v>
      </c>
      <c r="Q72">
        <v>0.16669999999999999</v>
      </c>
    </row>
    <row r="73" spans="1:17" x14ac:dyDescent="0.15">
      <c r="B73" s="19" t="s">
        <v>57</v>
      </c>
      <c r="C73" s="19"/>
      <c r="D73" s="21"/>
      <c r="E73" s="19"/>
      <c r="F73" s="21"/>
      <c r="G73" s="19"/>
      <c r="H73" s="21"/>
      <c r="I73" s="19"/>
      <c r="J73" s="21"/>
      <c r="K73" s="10"/>
    </row>
    <row r="74" spans="1:17" x14ac:dyDescent="0.15">
      <c r="B74" s="19" t="s">
        <v>51</v>
      </c>
      <c r="C74" s="8">
        <v>2.1333000000000002</v>
      </c>
      <c r="D74" s="21" t="str">
        <f>IF(OR(C74="",C74=L74),"","Wrong")</f>
        <v/>
      </c>
      <c r="E74" s="19"/>
      <c r="F74" s="24">
        <f>IF(AND($C74&gt;0,E75&gt;0),E75*$C74,"")</f>
        <v>21333</v>
      </c>
      <c r="G74" s="19"/>
      <c r="H74" s="24">
        <f>IF(AND($C74&gt;0,G75&gt;0),G75*$C74,"")</f>
        <v>32000</v>
      </c>
      <c r="I74" s="19"/>
      <c r="J74" s="24">
        <f>IF(AND($C74&gt;0,I75&gt;0),I75*$C74,"")</f>
        <v>10667</v>
      </c>
      <c r="K74" s="10">
        <f>SUM(E74:J74)</f>
        <v>64000</v>
      </c>
      <c r="L74">
        <v>2.1333000000000002</v>
      </c>
    </row>
    <row r="75" spans="1:17" x14ac:dyDescent="0.15">
      <c r="B75" s="19" t="s">
        <v>58</v>
      </c>
      <c r="C75" s="19"/>
      <c r="D75" s="21" t="str">
        <f>IF(OR(E75="",E75=M75),"","Wrong")</f>
        <v/>
      </c>
      <c r="E75" s="1">
        <v>10000</v>
      </c>
      <c r="F75" s="26" t="str">
        <f>IF(OR(G75="",G75=O75),"","Wrong")</f>
        <v/>
      </c>
      <c r="G75" s="1">
        <v>15000</v>
      </c>
      <c r="H75" s="26" t="str">
        <f>IF(OR(I75="",I75=Q75),"","Wrong")</f>
        <v/>
      </c>
      <c r="I75" s="1">
        <v>5000</v>
      </c>
      <c r="J75" s="26"/>
      <c r="K75" s="39">
        <f>SUM(E75:I75)</f>
        <v>30000</v>
      </c>
      <c r="M75">
        <v>10000</v>
      </c>
      <c r="O75">
        <v>15000</v>
      </c>
      <c r="Q75">
        <v>5000</v>
      </c>
    </row>
    <row r="76" spans="1:17" ht="14" thickBot="1" x14ac:dyDescent="0.2">
      <c r="B76" s="19"/>
      <c r="C76" s="19"/>
      <c r="D76" s="21"/>
      <c r="E76" s="19"/>
      <c r="F76" s="25">
        <f>IF(AND($C74&gt;0,$E75&gt;0,$G75&gt;0,$I75&gt;0),SUM(F64:F75),"")</f>
        <v>138828</v>
      </c>
      <c r="G76" s="19"/>
      <c r="H76" s="25">
        <f>IF(AND($C74&gt;0,$E75&gt;0,$G75&gt;0,$I75&gt;0),SUM(H64:H75),"")</f>
        <v>242000</v>
      </c>
      <c r="I76" s="19"/>
      <c r="J76" s="25">
        <f>IF(AND($C74&gt;0,$E75&gt;0,$G75&gt;0,$I75&gt;0),SUM(J64:J75),"")</f>
        <v>103172</v>
      </c>
      <c r="K76" s="10"/>
    </row>
    <row r="77" spans="1:17" ht="14" thickTop="1" x14ac:dyDescent="0.15">
      <c r="B77" s="13"/>
      <c r="C77" s="13"/>
      <c r="D77" s="14"/>
      <c r="E77" s="13"/>
      <c r="F77" s="14"/>
      <c r="G77" s="13"/>
      <c r="H77" s="14"/>
      <c r="I77" s="13"/>
      <c r="J77" s="14"/>
      <c r="K77" s="10"/>
    </row>
    <row r="78" spans="1:17" x14ac:dyDescent="0.15">
      <c r="B78" s="13"/>
      <c r="C78" s="13"/>
      <c r="D78" s="14"/>
      <c r="E78" s="13"/>
      <c r="F78" s="14"/>
      <c r="G78" s="13"/>
      <c r="H78" s="14"/>
      <c r="I78" s="13"/>
      <c r="J78" s="14"/>
      <c r="K78" s="41">
        <f>+J76+H76+F76</f>
        <v>484000</v>
      </c>
    </row>
    <row r="79" spans="1:17" x14ac:dyDescent="0.15">
      <c r="A79" s="12" t="s">
        <v>6</v>
      </c>
      <c r="B79" s="38" t="s">
        <v>61</v>
      </c>
      <c r="C79" s="18"/>
      <c r="D79" s="18"/>
      <c r="E79" s="18"/>
      <c r="F79" s="18"/>
      <c r="G79" s="18"/>
      <c r="H79" s="18"/>
      <c r="I79" s="18"/>
      <c r="J79" s="18"/>
      <c r="K79" s="11"/>
    </row>
    <row r="80" spans="1:17" x14ac:dyDescent="0.15">
      <c r="B80" s="19"/>
      <c r="C80" s="19"/>
      <c r="D80" s="21"/>
      <c r="E80" s="47" t="s">
        <v>0</v>
      </c>
      <c r="F80" s="47"/>
      <c r="G80" s="47" t="s">
        <v>1</v>
      </c>
      <c r="H80" s="47"/>
      <c r="I80" s="47" t="s">
        <v>2</v>
      </c>
      <c r="J80" s="47"/>
      <c r="K80" s="9"/>
    </row>
    <row r="81" spans="2:17" x14ac:dyDescent="0.15">
      <c r="B81" s="19" t="s">
        <v>56</v>
      </c>
      <c r="C81" s="19"/>
      <c r="D81" s="21"/>
      <c r="E81" s="19"/>
      <c r="F81" s="21"/>
      <c r="G81" s="19"/>
      <c r="H81" s="21"/>
      <c r="I81" s="19"/>
      <c r="J81" s="21"/>
      <c r="K81" s="10"/>
    </row>
    <row r="82" spans="2:17" x14ac:dyDescent="0.15">
      <c r="B82" s="19" t="s">
        <v>49</v>
      </c>
      <c r="C82" s="5">
        <v>240000</v>
      </c>
      <c r="D82" s="21" t="str">
        <f>IF(OR(C82="",C82=L82),"","Wrong")</f>
        <v/>
      </c>
      <c r="E82" s="19"/>
      <c r="F82" s="23">
        <f>IF(AND(E83&gt;0,$C82&gt;0),E83*$C82,"")</f>
        <v>60000</v>
      </c>
      <c r="G82" s="19"/>
      <c r="H82" s="23">
        <f>IF(AND(G83&gt;0,$C82&gt;0),G83*$C82,"")</f>
        <v>120000</v>
      </c>
      <c r="I82" s="19"/>
      <c r="J82" s="23">
        <f>IF(AND(I83&gt;0,$C82&gt;0),I83*$C82,"")</f>
        <v>60000</v>
      </c>
      <c r="K82" s="10">
        <f>SUM(E82:J82)</f>
        <v>240000</v>
      </c>
      <c r="L82">
        <v>240000</v>
      </c>
    </row>
    <row r="83" spans="2:17" x14ac:dyDescent="0.15">
      <c r="B83" s="20" t="s">
        <v>50</v>
      </c>
      <c r="C83" s="19"/>
      <c r="D83" s="21" t="str">
        <f>IF(OR(E83="",E83=M83),"","Wrong")</f>
        <v/>
      </c>
      <c r="E83" s="6">
        <v>0.25</v>
      </c>
      <c r="F83" s="21" t="str">
        <f>IF(OR(G83="",G83=O83),"","Wrong")</f>
        <v/>
      </c>
      <c r="G83" s="6">
        <v>0.5</v>
      </c>
      <c r="H83" s="21" t="str">
        <f>IF(OR(I83="",I83=Q83),"","Wrong")</f>
        <v/>
      </c>
      <c r="I83" s="6">
        <v>0.25</v>
      </c>
      <c r="J83" s="21"/>
      <c r="K83" s="10"/>
      <c r="M83">
        <v>0.25</v>
      </c>
      <c r="O83">
        <v>0.5</v>
      </c>
      <c r="Q83">
        <v>0.25</v>
      </c>
    </row>
    <row r="84" spans="2:17" x14ac:dyDescent="0.15">
      <c r="B84" s="19" t="s">
        <v>53</v>
      </c>
      <c r="C84" s="19"/>
      <c r="D84" s="21"/>
      <c r="E84" s="19"/>
      <c r="F84" s="21"/>
      <c r="G84" s="19"/>
      <c r="H84" s="21"/>
      <c r="I84" s="19"/>
      <c r="J84" s="21"/>
      <c r="K84" s="10"/>
    </row>
    <row r="85" spans="2:17" x14ac:dyDescent="0.15">
      <c r="B85" s="19" t="s">
        <v>51</v>
      </c>
      <c r="C85" s="7">
        <v>3.75</v>
      </c>
      <c r="D85" s="21" t="str">
        <f>IF(OR(C85="",C85=L85),"","Wrong")</f>
        <v/>
      </c>
      <c r="E85" s="19"/>
      <c r="F85" s="24">
        <f>IF(AND($C85&gt;0,E86&gt;0),E86*$C85,"")</f>
        <v>6750</v>
      </c>
      <c r="G85" s="19"/>
      <c r="H85" s="24">
        <f>IF(AND($C85&gt;0,G86&gt;0),G86*$C85,"")</f>
        <v>15750</v>
      </c>
      <c r="I85" s="19"/>
      <c r="J85" s="24">
        <f>IF(AND($C85&gt;0,I86&gt;0),I86*$C85,"")</f>
        <v>9375</v>
      </c>
      <c r="K85" s="10">
        <f>SUM(E85:J85)</f>
        <v>31875</v>
      </c>
      <c r="L85">
        <v>3.75</v>
      </c>
    </row>
    <row r="86" spans="2:17" x14ac:dyDescent="0.15">
      <c r="B86" s="19" t="s">
        <v>52</v>
      </c>
      <c r="C86" s="19"/>
      <c r="D86" s="21" t="str">
        <f>IF(OR(E86="",E86=M86),"","Wrong")</f>
        <v/>
      </c>
      <c r="E86" s="1">
        <v>1800</v>
      </c>
      <c r="F86" s="21" t="str">
        <f>IF(OR(G86="",G86=O86),"","Wrong")</f>
        <v/>
      </c>
      <c r="G86" s="1">
        <v>4200</v>
      </c>
      <c r="H86" s="21" t="str">
        <f>IF(OR(I86="",I86=Q86),"","Wrong")</f>
        <v/>
      </c>
      <c r="I86" s="1">
        <v>2500</v>
      </c>
      <c r="J86" s="21"/>
      <c r="K86" s="42">
        <f>SUM(E86:I86)</f>
        <v>8500</v>
      </c>
      <c r="M86">
        <v>1800</v>
      </c>
      <c r="O86">
        <v>4200</v>
      </c>
      <c r="Q86">
        <v>2500</v>
      </c>
    </row>
    <row r="87" spans="2:17" x14ac:dyDescent="0.15">
      <c r="B87" s="19"/>
      <c r="C87" s="19"/>
      <c r="D87" s="21"/>
      <c r="E87" s="19"/>
      <c r="F87" s="21"/>
      <c r="G87" s="19"/>
      <c r="H87" s="21"/>
      <c r="I87" s="19"/>
      <c r="J87" s="21"/>
      <c r="K87" s="10"/>
    </row>
    <row r="88" spans="2:17" x14ac:dyDescent="0.15">
      <c r="B88" s="19" t="s">
        <v>55</v>
      </c>
      <c r="C88" s="19"/>
      <c r="D88" s="21"/>
      <c r="E88" s="19"/>
      <c r="F88" s="21"/>
      <c r="G88" s="19"/>
      <c r="H88" s="21"/>
      <c r="I88" s="19"/>
      <c r="J88" s="21"/>
      <c r="K88" s="10"/>
    </row>
    <row r="89" spans="2:17" x14ac:dyDescent="0.15">
      <c r="B89" s="19" t="s">
        <v>49</v>
      </c>
      <c r="C89" s="5">
        <v>150000</v>
      </c>
      <c r="D89" s="21" t="str">
        <f>IF(OR(C89="",C89=L89),"","Wrong")</f>
        <v/>
      </c>
      <c r="E89" s="19"/>
      <c r="F89" s="24">
        <f>IF(AND(E90&gt;0,$C89&gt;0),E90*$C89,"")</f>
        <v>49995</v>
      </c>
      <c r="G89" s="19"/>
      <c r="H89" s="24">
        <f>IF(AND(G90&gt;0,$C89&gt;0),G90*$C89,"")</f>
        <v>75000</v>
      </c>
      <c r="I89" s="19"/>
      <c r="J89" s="24">
        <f>IF(AND(I90&gt;0,$C89&gt;0),I90*$C89,"")</f>
        <v>25005</v>
      </c>
      <c r="K89" s="10">
        <f>SUM(E89:J89)</f>
        <v>150000</v>
      </c>
      <c r="L89">
        <v>150000</v>
      </c>
    </row>
    <row r="90" spans="2:17" x14ac:dyDescent="0.15">
      <c r="B90" s="20" t="s">
        <v>50</v>
      </c>
      <c r="C90" s="19"/>
      <c r="D90" s="21" t="str">
        <f>IF(OR(E90="",E90=M90),"","Wrong")</f>
        <v/>
      </c>
      <c r="E90" s="6">
        <v>0.33329999999999999</v>
      </c>
      <c r="F90" s="21" t="str">
        <f>IF(OR(G90="",G90=O90),"","Wrong")</f>
        <v/>
      </c>
      <c r="G90" s="6">
        <v>0.5</v>
      </c>
      <c r="H90" s="21" t="str">
        <f>IF(OR(I90="",I90=Q90),"","Wrong")</f>
        <v/>
      </c>
      <c r="I90" s="6">
        <v>0.16669999999999999</v>
      </c>
      <c r="J90" s="21"/>
      <c r="K90" s="10"/>
      <c r="M90">
        <v>0.33329999999999999</v>
      </c>
      <c r="O90">
        <v>0.5</v>
      </c>
      <c r="Q90">
        <v>0.16669999999999999</v>
      </c>
    </row>
    <row r="91" spans="2:17" x14ac:dyDescent="0.15">
      <c r="B91" s="19" t="s">
        <v>57</v>
      </c>
      <c r="C91" s="19"/>
      <c r="D91" s="21"/>
      <c r="E91" s="19"/>
      <c r="F91" s="21"/>
      <c r="G91" s="19"/>
      <c r="H91" s="21"/>
      <c r="I91" s="19"/>
      <c r="J91" s="21"/>
      <c r="K91" s="10"/>
    </row>
    <row r="92" spans="2:17" x14ac:dyDescent="0.15">
      <c r="B92" s="19" t="s">
        <v>51</v>
      </c>
      <c r="C92" s="8">
        <v>2.1333000000000002</v>
      </c>
      <c r="D92" s="21" t="str">
        <f>IF(OR(C92="",C92=L92),"","Wrong")</f>
        <v/>
      </c>
      <c r="E92" s="19"/>
      <c r="F92" s="24">
        <f>IF(AND($C92&gt;0,E93&gt;0),E93*$C92,"")</f>
        <v>17066</v>
      </c>
      <c r="G92" s="19"/>
      <c r="H92" s="24">
        <f>IF(AND($C92&gt;0,G93&gt;0),G93*$C92,"")</f>
        <v>34133</v>
      </c>
      <c r="I92" s="19"/>
      <c r="J92" s="24">
        <f>IF(AND($C92&gt;0,I93&gt;0),I93*$C92,"")</f>
        <v>12800</v>
      </c>
      <c r="K92" s="10">
        <f>SUM(E92:J92)</f>
        <v>63999</v>
      </c>
      <c r="L92">
        <v>2.1333000000000002</v>
      </c>
    </row>
    <row r="93" spans="2:17" x14ac:dyDescent="0.15">
      <c r="B93" s="19" t="s">
        <v>58</v>
      </c>
      <c r="C93" s="19"/>
      <c r="D93" s="21" t="str">
        <f>IF(OR(E93="",E93=M93),"","Wrong")</f>
        <v/>
      </c>
      <c r="E93" s="1">
        <v>8000</v>
      </c>
      <c r="F93" s="26" t="str">
        <f>IF(OR(G93="",G93=O93),"","Wrong")</f>
        <v/>
      </c>
      <c r="G93" s="1">
        <v>16000</v>
      </c>
      <c r="H93" s="26" t="str">
        <f>IF(OR(I93="",I93=Q93),"","Wrong")</f>
        <v/>
      </c>
      <c r="I93" s="1">
        <v>6000</v>
      </c>
      <c r="J93" s="26"/>
      <c r="K93" s="39">
        <f>SUM(E93:I93)</f>
        <v>30000</v>
      </c>
      <c r="M93">
        <v>8000</v>
      </c>
      <c r="O93">
        <v>16000</v>
      </c>
      <c r="Q93">
        <v>6000</v>
      </c>
    </row>
    <row r="94" spans="2:17" ht="14" thickBot="1" x14ac:dyDescent="0.2">
      <c r="B94" s="19"/>
      <c r="C94" s="19"/>
      <c r="D94" s="21"/>
      <c r="E94" s="19"/>
      <c r="F94" s="25">
        <f>IF(AND($C92&gt;0,$E93&gt;0,$G93&gt;0,$I93&gt;0),SUM(F82:F93),"")</f>
        <v>133811</v>
      </c>
      <c r="G94" s="19"/>
      <c r="H94" s="25">
        <f>IF(AND($C92&gt;0,$E93&gt;0,$G93&gt;0,$I93&gt;0),SUM(H82:H93),"")</f>
        <v>244883</v>
      </c>
      <c r="I94" s="19"/>
      <c r="J94" s="25">
        <f>IF(AND($C92&gt;0,$E93&gt;0,$G93&gt;0,$I93&gt;0),SUM(J82:J93),"")</f>
        <v>107180</v>
      </c>
      <c r="K94" s="10"/>
    </row>
    <row r="95" spans="2:17" ht="14" thickTop="1" x14ac:dyDescent="0.15">
      <c r="D95" s="3"/>
      <c r="F95" s="3"/>
      <c r="H95" s="3"/>
      <c r="J95" s="3"/>
      <c r="K95" s="45">
        <f>+J94+H94+F94</f>
        <v>485874</v>
      </c>
    </row>
    <row r="96" spans="2:17" x14ac:dyDescent="0.15">
      <c r="D96" s="3"/>
      <c r="F96" s="3"/>
      <c r="H96" s="3"/>
      <c r="J96" s="40"/>
    </row>
    <row r="97" spans="4:10" x14ac:dyDescent="0.15">
      <c r="D97" s="3"/>
      <c r="E97" s="46" t="s">
        <v>64</v>
      </c>
      <c r="F97" s="3"/>
      <c r="G97" s="45">
        <f>+K22-K95</f>
        <v>18126</v>
      </c>
      <c r="H97" s="3"/>
      <c r="J97" s="3"/>
    </row>
    <row r="98" spans="4:10" x14ac:dyDescent="0.15">
      <c r="E98" s="46" t="s">
        <v>65</v>
      </c>
    </row>
  </sheetData>
  <mergeCells count="11">
    <mergeCell ref="H43:K43"/>
    <mergeCell ref="F56:F57"/>
    <mergeCell ref="G56:G57"/>
    <mergeCell ref="J56:J57"/>
    <mergeCell ref="K56:K57"/>
    <mergeCell ref="G62:H62"/>
    <mergeCell ref="I62:J62"/>
    <mergeCell ref="E80:F80"/>
    <mergeCell ref="G80:H80"/>
    <mergeCell ref="I80:J80"/>
    <mergeCell ref="E62:F62"/>
  </mergeCells>
  <phoneticPr fontId="10" type="noConversion"/>
  <pageMargins left="0.75000000000000011" right="0.75000000000000011" top="1" bottom="1" header="0.5" footer="0.5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C18"/>
  <sheetViews>
    <sheetView topLeftCell="A201" workbookViewId="0">
      <selection activeCell="L16" sqref="L16"/>
    </sheetView>
  </sheetViews>
  <sheetFormatPr baseColWidth="10" defaultRowHeight="13" x14ac:dyDescent="0.15"/>
  <sheetData>
    <row r="5" spans="3:3" x14ac:dyDescent="0.15">
      <c r="C5" t="s">
        <v>8</v>
      </c>
    </row>
    <row r="6" spans="3:3" x14ac:dyDescent="0.15">
      <c r="C6" t="s">
        <v>9</v>
      </c>
    </row>
    <row r="7" spans="3:3" x14ac:dyDescent="0.15">
      <c r="C7" t="s">
        <v>10</v>
      </c>
    </row>
    <row r="9" spans="3:3" x14ac:dyDescent="0.15">
      <c r="C9" t="s">
        <v>11</v>
      </c>
    </row>
    <row r="10" spans="3:3" x14ac:dyDescent="0.15">
      <c r="C10" t="s">
        <v>12</v>
      </c>
    </row>
    <row r="11" spans="3:3" x14ac:dyDescent="0.15">
      <c r="C11" t="s">
        <v>13</v>
      </c>
    </row>
    <row r="12" spans="3:3" x14ac:dyDescent="0.15">
      <c r="C12" t="s">
        <v>24</v>
      </c>
    </row>
    <row r="13" spans="3:3" x14ac:dyDescent="0.15">
      <c r="C13" t="s">
        <v>25</v>
      </c>
    </row>
    <row r="14" spans="3:3" x14ac:dyDescent="0.15">
      <c r="C14" t="s">
        <v>16</v>
      </c>
    </row>
    <row r="15" spans="3:3" x14ac:dyDescent="0.15">
      <c r="C15" t="s">
        <v>17</v>
      </c>
    </row>
    <row r="16" spans="3:3" x14ac:dyDescent="0.15">
      <c r="C16" t="s">
        <v>18</v>
      </c>
    </row>
    <row r="17" spans="3:3" x14ac:dyDescent="0.15">
      <c r="C17" t="s">
        <v>26</v>
      </c>
    </row>
    <row r="18" spans="3:3" x14ac:dyDescent="0.15">
      <c r="C18" t="s">
        <v>27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Hussey</dc:creator>
  <cp:lastModifiedBy>Usuario de Microsoft Office</cp:lastModifiedBy>
  <cp:lastPrinted>2016-03-31T20:46:41Z</cp:lastPrinted>
  <dcterms:created xsi:type="dcterms:W3CDTF">2002-02-16T06:19:38Z</dcterms:created>
  <dcterms:modified xsi:type="dcterms:W3CDTF">2021-04-21T20:22:32Z</dcterms:modified>
</cp:coreProperties>
</file>