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uis/Desktop/FINANZAS 2014-2021/CLASE 23 ABRIL 2021/"/>
    </mc:Choice>
  </mc:AlternateContent>
  <xr:revisionPtr revIDLastSave="0" documentId="13_ncr:1_{8973C343-752E-4141-BC21-E446384B535D}" xr6:coauthVersionLast="36" xr6:coauthVersionMax="36" xr10:uidLastSave="{00000000-0000-0000-0000-000000000000}"/>
  <bookViews>
    <workbookView xWindow="1340" yWindow="1440" windowWidth="27440" windowHeight="15000" activeTab="2" xr2:uid="{F13A12BC-BCCA-F544-9484-FEC836ED7363}"/>
  </bookViews>
  <sheets>
    <sheet name="9-03" sheetId="1" r:id="rId1"/>
    <sheet name="9-08" sheetId="2" r:id="rId2"/>
    <sheet name="9-13" sheetId="3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6" i="2" l="1"/>
  <c r="G15" i="2"/>
  <c r="G14" i="2"/>
  <c r="O61" i="2"/>
  <c r="K62" i="2"/>
  <c r="K61" i="2"/>
  <c r="I62" i="2"/>
  <c r="I61" i="2"/>
  <c r="G54" i="2"/>
  <c r="H36" i="1"/>
  <c r="D36" i="1"/>
  <c r="F34" i="1"/>
  <c r="B34" i="1"/>
  <c r="L34" i="1"/>
  <c r="H89" i="3" l="1"/>
  <c r="F95" i="3"/>
  <c r="F87" i="3"/>
  <c r="L87" i="3"/>
  <c r="D89" i="3"/>
  <c r="H77" i="3"/>
  <c r="M89" i="3" l="1"/>
  <c r="E60" i="3"/>
  <c r="H70" i="3" s="1"/>
  <c r="K129" i="3" l="1"/>
  <c r="K128" i="3"/>
  <c r="K127" i="3"/>
  <c r="K126" i="3"/>
  <c r="I125" i="3"/>
  <c r="K123" i="3"/>
  <c r="K122" i="3"/>
  <c r="I121" i="3"/>
  <c r="I120" i="3"/>
  <c r="I119" i="3"/>
  <c r="I118" i="3"/>
  <c r="K116" i="3"/>
  <c r="I115" i="3"/>
  <c r="I114" i="3"/>
  <c r="K112" i="3"/>
  <c r="K111" i="3"/>
  <c r="I110" i="3"/>
  <c r="I97" i="3"/>
  <c r="L96" i="3"/>
  <c r="H96" i="3"/>
  <c r="F96" i="3"/>
  <c r="B96" i="3"/>
  <c r="E97" i="3"/>
  <c r="J94" i="3"/>
  <c r="L88" i="3"/>
  <c r="J88" i="3"/>
  <c r="H88" i="3"/>
  <c r="B88" i="3"/>
  <c r="M86" i="3"/>
  <c r="J86" i="3"/>
  <c r="F86" i="3"/>
  <c r="E78" i="3"/>
  <c r="E71" i="3"/>
  <c r="H65" i="3"/>
  <c r="E65" i="3"/>
  <c r="H59" i="3"/>
  <c r="E59" i="3"/>
  <c r="E53" i="3"/>
  <c r="J64" i="3" s="1"/>
  <c r="H52" i="3"/>
  <c r="E52" i="3"/>
  <c r="E49" i="3"/>
  <c r="E45" i="3"/>
  <c r="J58" i="3" s="1"/>
  <c r="H44" i="3"/>
  <c r="E44" i="3"/>
  <c r="E41" i="3"/>
  <c r="P18" i="3"/>
  <c r="P62" i="2"/>
  <c r="G62" i="2"/>
  <c r="G61" i="2"/>
  <c r="F61" i="2"/>
  <c r="I55" i="2"/>
  <c r="I54" i="2"/>
  <c r="E49" i="2"/>
  <c r="E50" i="2" s="1"/>
  <c r="E44" i="2"/>
  <c r="E43" i="2"/>
  <c r="G42" i="2"/>
  <c r="E41" i="2"/>
  <c r="K24" i="2"/>
  <c r="J24" i="2"/>
  <c r="I24" i="2"/>
  <c r="E48" i="2"/>
  <c r="F16" i="2"/>
  <c r="E44" i="1"/>
  <c r="H43" i="1"/>
  <c r="D43" i="1"/>
  <c r="B43" i="1"/>
  <c r="B42" i="1"/>
  <c r="L41" i="1"/>
  <c r="L43" i="1" s="1"/>
  <c r="J41" i="1"/>
  <c r="J43" i="1" s="1"/>
  <c r="F41" i="1"/>
  <c r="I44" i="1" s="1"/>
  <c r="E36" i="1"/>
  <c r="H35" i="1"/>
  <c r="D35" i="1"/>
  <c r="B35" i="1"/>
  <c r="L33" i="1"/>
  <c r="L35" i="1" s="1"/>
  <c r="J33" i="1"/>
  <c r="I36" i="1" s="1"/>
  <c r="F33" i="1"/>
  <c r="J59" i="3" l="1"/>
  <c r="E66" i="3"/>
  <c r="J65" i="3"/>
  <c r="D97" i="3"/>
  <c r="D105" i="3" s="1"/>
  <c r="F88" i="3"/>
  <c r="L95" i="3"/>
  <c r="H97" i="3" s="1"/>
  <c r="M98" i="3" s="1"/>
  <c r="J96" i="3"/>
  <c r="G48" i="2"/>
  <c r="K54" i="2" s="1"/>
  <c r="K55" i="2" s="1"/>
  <c r="E47" i="2"/>
  <c r="H61" i="2"/>
  <c r="H62" i="2"/>
  <c r="F62" i="2"/>
  <c r="F35" i="1"/>
  <c r="F42" i="1"/>
  <c r="D44" i="1" s="1"/>
  <c r="F43" i="1"/>
  <c r="L42" i="1"/>
  <c r="J35" i="1"/>
  <c r="E103" i="3" l="1"/>
  <c r="E104" i="3" s="1"/>
  <c r="D101" i="3"/>
  <c r="D102" i="3" s="1"/>
  <c r="D106" i="3"/>
  <c r="E72" i="3"/>
  <c r="H71" i="3"/>
  <c r="E79" i="3"/>
  <c r="H78" i="3"/>
  <c r="O62" i="2"/>
  <c r="O63" i="2" s="1"/>
  <c r="G56" i="2"/>
  <c r="H44" i="1"/>
</calcChain>
</file>

<file path=xl/sharedStrings.xml><?xml version="1.0" encoding="utf-8"?>
<sst xmlns="http://schemas.openxmlformats.org/spreadsheetml/2006/main" count="294" uniqueCount="214">
  <si>
    <t>Ej: 9-3</t>
  </si>
  <si>
    <t>VARIACIONES EN MATERIALES DIRECTOS Y EN MANO DE OBRA DIRECTA</t>
  </si>
  <si>
    <t>Choco Company produce una barra de chocolate denominada Megusta. El chocolate se produce</t>
  </si>
  <si>
    <t>en Costa Rica y es exportado a Estados Unidos. En fechas recientes, la empresa adoptó</t>
  </si>
  <si>
    <t>los siguientes estándares para una barra de chocolate de 5 onzas:</t>
  </si>
  <si>
    <t>Materiales directos (5.5 onzas a $0.06) $0.33</t>
  </si>
  <si>
    <t>Mano de obra directa (0.05 horas a $2.00) 0.10</t>
  </si>
  <si>
    <t>Costo primo estándar $0.43</t>
  </si>
  <si>
    <t>Durante la primera semana de operaciones, la empresa experimentó los siguientes resultados</t>
  </si>
  <si>
    <t>reales:</t>
  </si>
  <si>
    <t>a. Barras producidas: 150 000</t>
  </si>
  <si>
    <t>b. Onzas de materiales directos comprados: 855 000 onzas a $0.055.</t>
  </si>
  <si>
    <t>c. No hay inventarios iniciales o finales de materiales directos.</t>
  </si>
  <si>
    <t>d. Mano de obra directa: 7 800 horas a $2.25.</t>
  </si>
  <si>
    <t>Actividades:</t>
  </si>
  <si>
    <t>1. Calcule las variaciones en precio y en consumo para los materiales directos.</t>
  </si>
  <si>
    <t>2. Calcule la variación en tarifa y la variación en eficiencia para la mano de obra directa.</t>
  </si>
  <si>
    <t>Name:</t>
  </si>
  <si>
    <t>SOLUTION</t>
  </si>
  <si>
    <t>Enter the appropriate amounts in the shaded cells in columns B, D, F, H, J, and L.</t>
  </si>
  <si>
    <t>VARIACIONES EN MATERIAL</t>
  </si>
  <si>
    <t>CANT. REAL</t>
  </si>
  <si>
    <t>x</t>
  </si>
  <si>
    <t>PRECIO REAL</t>
  </si>
  <si>
    <t>CANT REAL</t>
  </si>
  <si>
    <t>PRECIO ESTÁNDAR</t>
  </si>
  <si>
    <t>CANT ESTÁNDAR</t>
  </si>
  <si>
    <t>PRECIO STD</t>
  </si>
  <si>
    <t>MPV</t>
  </si>
  <si>
    <t>MUV</t>
  </si>
  <si>
    <t>VARIACION EN PRECIO MAT PRIMA</t>
  </si>
  <si>
    <t>VARIACION EN CANTIDAD MP</t>
  </si>
  <si>
    <t>VARIACIONES HMOD</t>
  </si>
  <si>
    <t>HMOD REAL</t>
  </si>
  <si>
    <t>JORNAL REAL</t>
  </si>
  <si>
    <t>JORNAL ESTANDAR</t>
  </si>
  <si>
    <t>HMOD ESTANDAR</t>
  </si>
  <si>
    <t>JORNAL STD</t>
  </si>
  <si>
    <t>LRV</t>
  </si>
  <si>
    <t>LEV</t>
  </si>
  <si>
    <t>VARIACION EN JORNAL MOD</t>
  </si>
  <si>
    <t>VARIACION EN HORAS MOD</t>
  </si>
  <si>
    <t>VARIACIONES EN LA MEZCLA Y EN EL RENDIMIENTO</t>
  </si>
  <si>
    <t>DE LA MANO DE OBRA DIRECTA</t>
  </si>
  <si>
    <t>Sanderson Company emplea dos tipos de mano de obra directa para la fabricación de sus</t>
  </si>
  <si>
    <t>componentes electrónicos integrados: soldadura y pruebas. Sanderson ha desarrollado la siguiente</t>
  </si>
  <si>
    <t>mezcla estándar para la mano de obra directa, donde la producción se mide con base</t>
  </si>
  <si>
    <t>en el número de tarjetas de circuitos.</t>
  </si>
  <si>
    <t xml:space="preserve">Costo de obra directa      </t>
  </si>
  <si>
    <t>MEZCLA</t>
  </si>
  <si>
    <t>PRECIO</t>
  </si>
  <si>
    <t>COSTO</t>
  </si>
  <si>
    <t>ESTANDAR</t>
  </si>
  <si>
    <t xml:space="preserve">Soldadura   </t>
  </si>
  <si>
    <t>Horas</t>
  </si>
  <si>
    <t>Pruebas                                  1 hora                                    11                11</t>
  </si>
  <si>
    <t>Hora</t>
  </si>
  <si>
    <t>Total                                        5 horas                                                   $75</t>
  </si>
  <si>
    <t xml:space="preserve">Rendimiento  </t>
  </si>
  <si>
    <t>UNIDADES</t>
  </si>
  <si>
    <t>producidas en 5 horas</t>
  </si>
  <si>
    <t>Durante  la segunda  semana del mes de abril, Sanderson  produjo  los siguientes resultados:</t>
  </si>
  <si>
    <t>Tipo de mano</t>
  </si>
  <si>
    <t xml:space="preserve">de obra                         </t>
  </si>
  <si>
    <t>MEZCLA REAL</t>
  </si>
  <si>
    <t xml:space="preserve">Soldadura                           </t>
  </si>
  <si>
    <t xml:space="preserve">Prueba                                </t>
  </si>
  <si>
    <t xml:space="preserve">Total                             </t>
  </si>
  <si>
    <t xml:space="preserve">Rendimiento   Produccion real             </t>
  </si>
  <si>
    <t>Unidades</t>
  </si>
  <si>
    <t>1. Calcule la razón de rendimiento.</t>
  </si>
  <si>
    <t>2. Calcule el costo estándar por unidad de rendimiento.</t>
  </si>
  <si>
    <t>3. Calcule la variación en el rendimiento de la mano de obra directa</t>
  </si>
  <si>
    <t>4. Calcule la variación en la mezcla de la mano de obra directa</t>
  </si>
  <si>
    <t>1)</t>
  </si>
  <si>
    <t>RAZON REND=</t>
  </si>
  <si>
    <t xml:space="preserve"> =</t>
  </si>
  <si>
    <t>UNIDADES POR HORA</t>
  </si>
  <si>
    <t>COSTO STD</t>
  </si>
  <si>
    <t>POR UNIDAD DE RENDIMIENTO</t>
  </si>
  <si>
    <t>2)</t>
  </si>
  <si>
    <t>COSTO StD =</t>
  </si>
  <si>
    <t>3 pesos por unidad producida</t>
  </si>
  <si>
    <t>horas estandar a trabajar</t>
  </si>
  <si>
    <t>horas reales trabajadas</t>
  </si>
  <si>
    <t>3)</t>
  </si>
  <si>
    <t>VARIACION REND M O DIRECTA</t>
  </si>
  <si>
    <t>=</t>
  </si>
  <si>
    <t>REN. STD</t>
  </si>
  <si>
    <t>-</t>
  </si>
  <si>
    <t>REND REAL</t>
  </si>
  <si>
    <t>COSTO STD REND</t>
  </si>
  <si>
    <t>=   (</t>
  </si>
  <si>
    <t>) x</t>
  </si>
  <si>
    <t>VARIACION EN HORAS</t>
  </si>
  <si>
    <t>4)</t>
  </si>
  <si>
    <t>Var mezcla MO Directa:</t>
  </si>
  <si>
    <t xml:space="preserve">Tipo MO Directa </t>
  </si>
  <si>
    <t>HS REALES</t>
  </si>
  <si>
    <t>Hs std</t>
  </si>
  <si>
    <t>hs r- hs st</t>
  </si>
  <si>
    <t>precio std</t>
  </si>
  <si>
    <t>(hr-hsM)Ps</t>
  </si>
  <si>
    <t>Soldadura</t>
  </si>
  <si>
    <t>Prueba</t>
  </si>
  <si>
    <t>Variacion mezcla MOD</t>
  </si>
  <si>
    <t>NO PUEDO CALCULAR LA VARIACION EN PRECIO PORQUE NO ME DA EL PRECIO REAL DE LA MANO DE OBRA</t>
  </si>
  <si>
    <t>F</t>
  </si>
  <si>
    <t>APLICACIÓN DE LOS COSTOS INDIRECTOS, VARIACIONES EN COSTOS</t>
  </si>
  <si>
    <t>INDIRECTOS, ASIENTOS DE DIARIO</t>
  </si>
  <si>
    <t>Iverson Company fabrica hornos de microondas. La planta de Iverson en Buffalo utiliza un</t>
  </si>
  <si>
    <t>sistema de costeo estándar. El sistema de costeo estándar se basa en las horas de la mano de</t>
  </si>
  <si>
    <t>obra directa para asignar los costos indirectos a producción. El estándar de mano de obra directa</t>
  </si>
  <si>
    <t>indica que deberían haberse empleado 4  cuatro horas de mano de obra directa por cada</t>
  </si>
  <si>
    <t>unidad de horno de microondas fabricado (la planta de Buffalo produce tan sólo un modelo).</t>
  </si>
  <si>
    <t>El volumen de producción normal es de 120 000 unidades. Los costos indirectos presupuestados</t>
  </si>
  <si>
    <t>para el año siguiente son:</t>
  </si>
  <si>
    <t>Costos indirectos fijos $1 286 400</t>
  </si>
  <si>
    <t>A 4 HSMOD  POR UNIDAD</t>
  </si>
  <si>
    <t>Costos indirectos variables 888 000*</t>
  </si>
  <si>
    <t>*Al volumen normal.</t>
  </si>
  <si>
    <t>Iverson aplica los costos indirectos con base en las horas de mano de obra directa.</t>
  </si>
  <si>
    <t>Durante el año, Iverson produjo 119 000 unidades, trabajó 487 900 horas de mano de</t>
  </si>
  <si>
    <t>obra directa e incurrió en costos indirectos fijos reales de $1.3 millones y en costos indirectos</t>
  </si>
  <si>
    <t>variables reales de $927 010.</t>
  </si>
  <si>
    <t>1. Calcule la tasa estándar de costos indirectos fijos y la tasa estándar de costos indirectos</t>
  </si>
  <si>
    <t>variables.</t>
  </si>
  <si>
    <t>2. Calcule los costos indirectos fijos aplicados y los costos indirectos variables aplicados.</t>
  </si>
  <si>
    <t>¿Cuál es el total de la variación en costos indirectos fijos? ¿Y la variación en el total de</t>
  </si>
  <si>
    <t>los costos indirectos variables?</t>
  </si>
  <si>
    <t>3. Clasifique la variación total de los costos indirectos fijos en una variación en el desembolso</t>
  </si>
  <si>
    <t>y en una variación en volumen. Exponga el significado de cada una de ellas.</t>
  </si>
  <si>
    <t>4. Calcule las variaciones en el desembolso y en la eficiencia de los costos indirectos variables.</t>
  </si>
  <si>
    <t>Exponga el significado de cada una de ellas.</t>
  </si>
  <si>
    <t>5. Ahora suponga que el sistema de contabilidad de costos de Iverson revela tan sólo el total</t>
  </si>
  <si>
    <t>de los costos indirectos reales. En este caso, se puede realizar un análisis de tres variaciones.</t>
  </si>
  <si>
    <t>Utilizando las relaciones entre el análisis de tres y cuatro variaciones, indique</t>
  </si>
  <si>
    <t>los valores para las tres variaciones en costos indirectos.</t>
  </si>
  <si>
    <t>6. Elabore asientos de diario que estén relacionados con los costos indirectos fijos y variables</t>
  </si>
  <si>
    <t>durante el año y al final del año. Suponga que las variaciones se cierran contra el</t>
  </si>
  <si>
    <t>costo de ventas.</t>
  </si>
  <si>
    <t>TASA DE COSTOS INDIRECTOS DE FABRICACION</t>
  </si>
  <si>
    <t>Standard fixed overhead rate =</t>
  </si>
  <si>
    <t>CIF FIJOS PRESUPUESTADOS</t>
  </si>
  <si>
    <t>Tasa CIF Estandar Fija</t>
  </si>
  <si>
    <t>Volumen proyectado</t>
  </si>
  <si>
    <t>Horas MOD por unidad</t>
  </si>
  <si>
    <t>por H MOD</t>
  </si>
  <si>
    <t>Standard variable overhead rate =</t>
  </si>
  <si>
    <t>CIF VARIABLES PRESUPUESTADOS</t>
  </si>
  <si>
    <t>Tasa CIF Estandar Variable</t>
  </si>
  <si>
    <t>Horas por unidad</t>
  </si>
  <si>
    <t>por MOD</t>
  </si>
  <si>
    <t>CIF Aplicados</t>
  </si>
  <si>
    <t>CIF Aplicados Fijos</t>
  </si>
  <si>
    <t>Unidades Producidas</t>
  </si>
  <si>
    <t>HMOD/Unidad</t>
  </si>
  <si>
    <t>Tasa CIF Fijos</t>
  </si>
  <si>
    <t xml:space="preserve">                                    =</t>
  </si>
  <si>
    <t>CIF Aplicados Variables</t>
  </si>
  <si>
    <t>Tasa CIF Variables</t>
  </si>
  <si>
    <t xml:space="preserve">                                     =</t>
  </si>
  <si>
    <t xml:space="preserve">Total fixed overhead variance = </t>
  </si>
  <si>
    <t>CIF Fijos Reales</t>
  </si>
  <si>
    <t xml:space="preserve">- </t>
  </si>
  <si>
    <t>CIF Fijos Aplicados</t>
  </si>
  <si>
    <t>Variacion Total CIF Fijos</t>
  </si>
  <si>
    <t xml:space="preserve">                                          = </t>
  </si>
  <si>
    <t>SUB-APLICADOS</t>
  </si>
  <si>
    <t>Underapplied</t>
  </si>
  <si>
    <t xml:space="preserve">Total variable overhead variance = </t>
  </si>
  <si>
    <t>CIF Variables Reales</t>
  </si>
  <si>
    <t>CIF Variables Aplicados</t>
  </si>
  <si>
    <t>Variacion Total CIF Variables</t>
  </si>
  <si>
    <t>Fixed Overhead Variances:</t>
  </si>
  <si>
    <t>Variaciones CIF Fijos</t>
  </si>
  <si>
    <t>TRABAJAMOS MAS HORAS</t>
  </si>
  <si>
    <t>Y ADEMAS</t>
  </si>
  <si>
    <t>PRODUJIMOS MENOS UNIDADES</t>
  </si>
  <si>
    <t>CIF Reales Fijos</t>
  </si>
  <si>
    <t>HMOD Presupuestadas</t>
  </si>
  <si>
    <t>Tasa Std CIF Fijos</t>
  </si>
  <si>
    <t>HMOD Tr a  tasa std</t>
  </si>
  <si>
    <t>SUBAPLICADOS</t>
  </si>
  <si>
    <t>Desembolso</t>
  </si>
  <si>
    <t>Volumen</t>
  </si>
  <si>
    <t>Variaciones CIF VARIABLES</t>
  </si>
  <si>
    <t>CIF VARIABLES REALES</t>
  </si>
  <si>
    <t>HMOD REALES</t>
  </si>
  <si>
    <t>Tasa Std CIF Variables</t>
  </si>
  <si>
    <t>Eficiencia</t>
  </si>
  <si>
    <t xml:space="preserve">Análisis de Tres Variaciones </t>
  </si>
  <si>
    <t>Variacion en Volumen</t>
  </si>
  <si>
    <t>U</t>
  </si>
  <si>
    <r>
      <t>Va</t>
    </r>
    <r>
      <rPr>
        <sz val="10"/>
        <rFont val="Arial"/>
        <family val="2"/>
      </rPr>
      <t>riacion en eficiencia CIF Variables</t>
    </r>
    <r>
      <rPr>
        <sz val="10"/>
        <rFont val="Arial"/>
        <family val="2"/>
      </rPr>
      <t>:</t>
    </r>
  </si>
  <si>
    <r>
      <rPr>
        <sz val="10"/>
        <rFont val="Arial"/>
        <family val="2"/>
      </rPr>
      <t>Variacion en Desesmbolso</t>
    </r>
    <r>
      <rPr>
        <sz val="10"/>
        <rFont val="Arial"/>
        <family val="2"/>
      </rPr>
      <t>:</t>
    </r>
  </si>
  <si>
    <t>Asientos de Diario</t>
  </si>
  <si>
    <t>Debito</t>
  </si>
  <si>
    <t>Credito</t>
  </si>
  <si>
    <t>Produccion en Proceso</t>
  </si>
  <si>
    <t>Cif Variables Control</t>
  </si>
  <si>
    <t>Cif Fijos Control</t>
  </si>
  <si>
    <t>Variable Overhead Control</t>
  </si>
  <si>
    <t>Fixed Overhead Control</t>
  </si>
  <si>
    <t>Miscellaneous Accounts</t>
  </si>
  <si>
    <t>Fixed Overhead Spending Variance</t>
  </si>
  <si>
    <t>Fixed Overhead Volume Variance</t>
  </si>
  <si>
    <t>Variable Overhead Spending Variance</t>
  </si>
  <si>
    <t>Variable Overhead Efficiency Variance</t>
  </si>
  <si>
    <t>Cost of Goods Sold</t>
  </si>
  <si>
    <t>Tasa Std CIF Variab</t>
  </si>
  <si>
    <t xml:space="preserve"> </t>
  </si>
  <si>
    <t>Gaste menos porque produje menos</t>
  </si>
  <si>
    <t>Hora MOD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</si>
</sst>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_(&quot;$&quot;* #,##0.00_);_(&quot;$&quot;* \(#,##0.00\);_(&quot;$&quot;* &quot;-&quot;??_);_(@_)"/>
    <numFmt numFmtId="166" formatCode="_(&quot;$&quot;* #,##0.000_);_(&quot;$&quot;* \(#,##0.000\);_(&quot;$&quot;* &quot;-&quot;??_);_(@_)"/>
    <numFmt numFmtId="167" formatCode="_(&quot;$&quot;* #,##0_);_(&quot;$&quot;* \(#,##0\);_(&quot;$&quot;* &quot;-&quot;??_);_(@_)"/>
    <numFmt numFmtId="168" formatCode="&quot;$&quot;#,##0"/>
    <numFmt numFmtId="169" formatCode="&quot;$&quot;#,##0_);\(&quot;$&quot;#,##0\)"/>
    <numFmt numFmtId="170" formatCode="&quot;$&quot;#,##0.00"/>
  </numFmts>
  <fonts count="16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  <charset val="204"/>
    </font>
    <font>
      <sz val="10"/>
      <name val="Arial"/>
      <family val="2"/>
    </font>
    <font>
      <sz val="10"/>
      <color indexed="10"/>
      <name val="Arial"/>
      <family val="2"/>
      <charset val="204"/>
    </font>
    <font>
      <sz val="10"/>
      <color indexed="9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indexed="41"/>
      <name val="Arial"/>
      <family val="2"/>
    </font>
    <font>
      <b/>
      <sz val="10"/>
      <name val="Arial"/>
      <family val="2"/>
    </font>
    <font>
      <sz val="8"/>
      <color indexed="10"/>
      <name val="Arial Narrow"/>
      <family val="2"/>
    </font>
    <font>
      <sz val="12"/>
      <name val="Arial"/>
      <family val="2"/>
    </font>
    <font>
      <sz val="10"/>
      <color rgb="FFFF0000"/>
      <name val="Arial"/>
      <family val="2"/>
      <charset val="204"/>
    </font>
    <font>
      <sz val="10"/>
      <color rgb="FFFFFFFF"/>
      <name val="Arial"/>
      <family val="2"/>
      <charset val="204"/>
    </font>
    <font>
      <b/>
      <sz val="12"/>
      <color theme="1"/>
      <name val="Calibri"/>
      <family val="2"/>
      <scheme val="minor"/>
    </font>
    <font>
      <sz val="12"/>
      <color indexed="10"/>
      <name val="Arial Narrow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800000"/>
        <bgColor rgb="FF000000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0">
    <xf numFmtId="0" fontId="0" fillId="0" borderId="0" xfId="0"/>
    <xf numFmtId="0" fontId="2" fillId="0" borderId="0" xfId="0" applyFont="1"/>
    <xf numFmtId="0" fontId="3" fillId="0" borderId="0" xfId="0" applyFont="1"/>
    <xf numFmtId="2" fontId="3" fillId="0" borderId="0" xfId="0" applyNumberFormat="1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/>
    <xf numFmtId="0" fontId="0" fillId="0" borderId="0" xfId="0" applyFont="1"/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2" fontId="5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horizontal="right"/>
    </xf>
    <xf numFmtId="164" fontId="3" fillId="3" borderId="2" xfId="1" applyNumberFormat="1" applyFont="1" applyFill="1" applyBorder="1" applyAlignment="1" applyProtection="1">
      <protection locked="0"/>
    </xf>
    <xf numFmtId="0" fontId="3" fillId="4" borderId="0" xfId="0" applyFont="1" applyFill="1" applyAlignment="1">
      <alignment horizontal="center"/>
    </xf>
    <xf numFmtId="166" fontId="3" fillId="3" borderId="2" xfId="2" applyNumberFormat="1" applyFont="1" applyFill="1" applyBorder="1" applyAlignment="1" applyProtection="1">
      <protection locked="0"/>
    </xf>
    <xf numFmtId="2" fontId="3" fillId="4" borderId="0" xfId="0" applyNumberFormat="1" applyFont="1" applyFill="1" applyAlignment="1">
      <alignment horizontal="left"/>
    </xf>
    <xf numFmtId="164" fontId="3" fillId="3" borderId="2" xfId="1" applyNumberFormat="1" applyFont="1" applyFill="1" applyBorder="1" applyAlignment="1" applyProtection="1">
      <alignment horizontal="right"/>
      <protection locked="0"/>
    </xf>
    <xf numFmtId="166" fontId="3" fillId="4" borderId="0" xfId="2" applyNumberFormat="1" applyFont="1" applyFill="1" applyAlignment="1">
      <alignment horizontal="left"/>
    </xf>
    <xf numFmtId="167" fontId="3" fillId="4" borderId="0" xfId="2" applyNumberFormat="1" applyFont="1" applyFill="1" applyAlignment="1"/>
    <xf numFmtId="0" fontId="3" fillId="4" borderId="0" xfId="0" applyFont="1" applyFill="1"/>
    <xf numFmtId="0" fontId="6" fillId="4" borderId="0" xfId="0" applyFont="1" applyFill="1" applyAlignment="1">
      <alignment horizontal="right"/>
    </xf>
    <xf numFmtId="2" fontId="6" fillId="4" borderId="0" xfId="0" applyNumberFormat="1" applyFont="1" applyFill="1" applyAlignment="1">
      <alignment horizontal="right"/>
    </xf>
    <xf numFmtId="0" fontId="3" fillId="4" borderId="3" xfId="0" applyFont="1" applyFill="1" applyBorder="1"/>
    <xf numFmtId="167" fontId="3" fillId="4" borderId="1" xfId="2" applyNumberFormat="1" applyFont="1" applyFill="1" applyBorder="1" applyAlignment="1"/>
    <xf numFmtId="0" fontId="3" fillId="4" borderId="1" xfId="0" applyFont="1" applyFill="1" applyBorder="1"/>
    <xf numFmtId="0" fontId="3" fillId="4" borderId="4" xfId="0" applyFont="1" applyFill="1" applyBorder="1"/>
    <xf numFmtId="0" fontId="3" fillId="4" borderId="0" xfId="0" applyFont="1" applyFill="1" applyBorder="1"/>
    <xf numFmtId="2" fontId="3" fillId="4" borderId="0" xfId="0" applyNumberFormat="1" applyFont="1" applyFill="1" applyBorder="1" applyAlignment="1">
      <alignment horizontal="right"/>
    </xf>
    <xf numFmtId="2" fontId="0" fillId="4" borderId="0" xfId="0" applyNumberFormat="1" applyFont="1" applyFill="1" applyBorder="1" applyAlignment="1">
      <alignment horizontal="right"/>
    </xf>
    <xf numFmtId="2" fontId="0" fillId="0" borderId="0" xfId="0" applyNumberFormat="1" applyFont="1" applyAlignment="1">
      <alignment horizontal="left"/>
    </xf>
    <xf numFmtId="165" fontId="3" fillId="3" borderId="2" xfId="2" applyNumberFormat="1" applyFont="1" applyFill="1" applyBorder="1" applyAlignment="1" applyProtection="1">
      <alignment horizontal="right"/>
      <protection locked="0"/>
    </xf>
    <xf numFmtId="164" fontId="3" fillId="3" borderId="0" xfId="1" applyNumberFormat="1" applyFont="1" applyFill="1" applyBorder="1" applyAlignment="1" applyProtection="1">
      <alignment horizontal="right"/>
      <protection locked="0"/>
    </xf>
    <xf numFmtId="0" fontId="0" fillId="4" borderId="0" xfId="0" applyFill="1"/>
    <xf numFmtId="0" fontId="3" fillId="4" borderId="0" xfId="0" applyFont="1" applyFill="1" applyBorder="1" applyAlignment="1" applyProtection="1">
      <alignment horizontal="left"/>
      <protection locked="0"/>
    </xf>
    <xf numFmtId="0" fontId="3" fillId="3" borderId="2" xfId="0" applyFont="1" applyFill="1" applyBorder="1" applyAlignment="1" applyProtection="1">
      <alignment horizontal="left"/>
      <protection locked="0"/>
    </xf>
    <xf numFmtId="164" fontId="3" fillId="3" borderId="2" xfId="0" applyNumberFormat="1" applyFont="1" applyFill="1" applyBorder="1"/>
    <xf numFmtId="164" fontId="3" fillId="3" borderId="5" xfId="1" applyNumberFormat="1" applyFont="1" applyFill="1" applyBorder="1" applyAlignment="1" applyProtection="1">
      <alignment horizontal="right"/>
      <protection locked="0"/>
    </xf>
    <xf numFmtId="164" fontId="3" fillId="4" borderId="0" xfId="1" applyNumberFormat="1" applyFont="1" applyFill="1" applyBorder="1"/>
    <xf numFmtId="0" fontId="3" fillId="3" borderId="2" xfId="0" applyFont="1" applyFill="1" applyBorder="1"/>
    <xf numFmtId="164" fontId="3" fillId="3" borderId="5" xfId="1" applyNumberFormat="1" applyFont="1" applyFill="1" applyBorder="1"/>
    <xf numFmtId="0" fontId="7" fillId="4" borderId="0" xfId="0" applyFont="1" applyFill="1"/>
    <xf numFmtId="164" fontId="3" fillId="4" borderId="0" xfId="1" applyNumberFormat="1" applyFont="1" applyFill="1" applyBorder="1" applyAlignment="1" applyProtection="1">
      <alignment horizontal="right"/>
      <protection locked="0"/>
    </xf>
    <xf numFmtId="0" fontId="8" fillId="0" borderId="0" xfId="0" applyFont="1"/>
    <xf numFmtId="168" fontId="0" fillId="0" borderId="0" xfId="0" applyNumberFormat="1"/>
    <xf numFmtId="168" fontId="8" fillId="0" borderId="0" xfId="0" applyNumberFormat="1" applyFont="1"/>
    <xf numFmtId="0" fontId="0" fillId="0" borderId="0" xfId="0" quotePrefix="1"/>
    <xf numFmtId="0" fontId="9" fillId="4" borderId="0" xfId="0" applyFont="1" applyFill="1" applyAlignment="1">
      <alignment horizontal="center"/>
    </xf>
    <xf numFmtId="3" fontId="0" fillId="3" borderId="1" xfId="0" applyNumberFormat="1" applyFill="1" applyBorder="1" applyAlignment="1" applyProtection="1">
      <alignment horizontal="center"/>
      <protection locked="0"/>
    </xf>
    <xf numFmtId="3" fontId="0" fillId="3" borderId="6" xfId="0" applyNumberFormat="1" applyFill="1" applyBorder="1" applyAlignment="1" applyProtection="1">
      <alignment horizontal="center"/>
      <protection locked="0"/>
    </xf>
    <xf numFmtId="0" fontId="0" fillId="4" borderId="0" xfId="0" quotePrefix="1" applyFill="1" applyAlignment="1">
      <alignment horizontal="center"/>
    </xf>
    <xf numFmtId="0" fontId="8" fillId="4" borderId="0" xfId="0" quotePrefix="1" applyFont="1" applyFill="1" applyAlignment="1">
      <alignment horizontal="center"/>
    </xf>
    <xf numFmtId="0" fontId="0" fillId="4" borderId="0" xfId="0" applyFill="1" applyAlignment="1">
      <alignment horizontal="center"/>
    </xf>
    <xf numFmtId="3" fontId="0" fillId="3" borderId="2" xfId="0" applyNumberFormat="1" applyFill="1" applyBorder="1" applyAlignment="1" applyProtection="1">
      <alignment horizontal="center"/>
      <protection locked="0"/>
    </xf>
    <xf numFmtId="0" fontId="0" fillId="4" borderId="0" xfId="0" quotePrefix="1" applyFill="1"/>
    <xf numFmtId="168" fontId="0" fillId="3" borderId="2" xfId="0" applyNumberFormat="1" applyFill="1" applyBorder="1" applyAlignment="1" applyProtection="1">
      <alignment horizontal="center"/>
      <protection locked="0"/>
    </xf>
    <xf numFmtId="169" fontId="3" fillId="4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0" fontId="0" fillId="4" borderId="1" xfId="0" applyFont="1" applyFill="1" applyBorder="1"/>
    <xf numFmtId="0" fontId="0" fillId="4" borderId="1" xfId="0" applyFill="1" applyBorder="1" applyAlignment="1">
      <alignment horizontal="center"/>
    </xf>
    <xf numFmtId="0" fontId="9" fillId="4" borderId="0" xfId="0" applyFont="1" applyFill="1" applyAlignment="1">
      <alignment horizontal="right"/>
    </xf>
    <xf numFmtId="37" fontId="0" fillId="3" borderId="6" xfId="0" applyNumberFormat="1" applyFill="1" applyBorder="1" applyProtection="1">
      <protection locked="0"/>
    </xf>
    <xf numFmtId="37" fontId="0" fillId="4" borderId="7" xfId="0" applyNumberFormat="1" applyFill="1" applyBorder="1" applyProtection="1"/>
    <xf numFmtId="169" fontId="0" fillId="3" borderId="6" xfId="0" applyNumberFormat="1" applyFill="1" applyBorder="1" applyProtection="1">
      <protection locked="0"/>
    </xf>
    <xf numFmtId="169" fontId="0" fillId="4" borderId="7" xfId="0" applyNumberFormat="1" applyFill="1" applyBorder="1" applyProtection="1"/>
    <xf numFmtId="37" fontId="0" fillId="3" borderId="5" xfId="0" applyNumberFormat="1" applyFill="1" applyBorder="1" applyProtection="1">
      <protection locked="0"/>
    </xf>
    <xf numFmtId="37" fontId="0" fillId="4" borderId="0" xfId="0" applyNumberFormat="1" applyFill="1" applyBorder="1" applyProtection="1"/>
    <xf numFmtId="169" fontId="0" fillId="4" borderId="0" xfId="0" applyNumberFormat="1" applyFill="1" applyBorder="1" applyProtection="1"/>
    <xf numFmtId="169" fontId="0" fillId="4" borderId="8" xfId="0" applyNumberFormat="1" applyFill="1" applyBorder="1"/>
    <xf numFmtId="0" fontId="0" fillId="3" borderId="0" xfId="0" applyFill="1" applyAlignment="1">
      <alignment horizontal="center"/>
    </xf>
    <xf numFmtId="0" fontId="8" fillId="4" borderId="0" xfId="0" applyFont="1" applyFill="1"/>
    <xf numFmtId="0" fontId="3" fillId="0" borderId="0" xfId="0" quotePrefix="1" applyFont="1"/>
    <xf numFmtId="0" fontId="0" fillId="4" borderId="0" xfId="0" applyFont="1" applyFill="1"/>
    <xf numFmtId="2" fontId="0" fillId="4" borderId="0" xfId="0" applyNumberFormat="1" applyFont="1" applyFill="1" applyAlignment="1">
      <alignment horizontal="left"/>
    </xf>
    <xf numFmtId="0" fontId="0" fillId="4" borderId="0" xfId="0" applyFont="1" applyFill="1" applyAlignment="1">
      <alignment horizontal="right"/>
    </xf>
    <xf numFmtId="2" fontId="3" fillId="4" borderId="0" xfId="0" quotePrefix="1" applyNumberFormat="1" applyFont="1" applyFill="1" applyAlignment="1">
      <alignment horizontal="right"/>
    </xf>
    <xf numFmtId="170" fontId="3" fillId="4" borderId="0" xfId="0" applyNumberFormat="1" applyFont="1" applyFill="1" applyAlignment="1">
      <alignment horizontal="left"/>
    </xf>
    <xf numFmtId="0" fontId="3" fillId="0" borderId="0" xfId="0" applyFont="1" applyFill="1"/>
    <xf numFmtId="2" fontId="3" fillId="0" borderId="0" xfId="0" applyNumberFormat="1" applyFont="1" applyFill="1" applyAlignment="1">
      <alignment horizontal="left"/>
    </xf>
    <xf numFmtId="2" fontId="3" fillId="0" borderId="0" xfId="0" quotePrefix="1" applyNumberFormat="1" applyFont="1" applyFill="1" applyAlignment="1">
      <alignment horizontal="right"/>
    </xf>
    <xf numFmtId="170" fontId="3" fillId="0" borderId="0" xfId="0" applyNumberFormat="1" applyFont="1" applyFill="1" applyAlignment="1">
      <alignment horizontal="left"/>
    </xf>
    <xf numFmtId="2" fontId="0" fillId="4" borderId="0" xfId="0" applyNumberFormat="1" applyFont="1" applyFill="1" applyAlignment="1">
      <alignment horizontal="center"/>
    </xf>
    <xf numFmtId="2" fontId="3" fillId="4" borderId="0" xfId="0" applyNumberFormat="1" applyFont="1" applyFill="1" applyAlignment="1">
      <alignment horizontal="center"/>
    </xf>
    <xf numFmtId="0" fontId="0" fillId="4" borderId="0" xfId="0" applyFont="1" applyFill="1" applyAlignment="1">
      <alignment horizontal="center"/>
    </xf>
    <xf numFmtId="0" fontId="3" fillId="4" borderId="0" xfId="0" applyFont="1" applyFill="1" applyBorder="1" applyAlignment="1">
      <alignment horizontal="center"/>
    </xf>
    <xf numFmtId="1" fontId="3" fillId="3" borderId="2" xfId="0" applyNumberFormat="1" applyFont="1" applyFill="1" applyBorder="1" applyAlignment="1" applyProtection="1">
      <alignment horizontal="center"/>
      <protection locked="0"/>
    </xf>
    <xf numFmtId="2" fontId="3" fillId="4" borderId="0" xfId="0" applyNumberFormat="1" applyFont="1" applyFill="1" applyBorder="1" applyAlignment="1">
      <alignment horizontal="center"/>
    </xf>
    <xf numFmtId="170" fontId="3" fillId="3" borderId="2" xfId="0" applyNumberFormat="1" applyFont="1" applyFill="1" applyBorder="1" applyAlignment="1" applyProtection="1">
      <alignment horizontal="center"/>
      <protection locked="0"/>
    </xf>
    <xf numFmtId="170" fontId="6" fillId="4" borderId="9" xfId="0" applyNumberFormat="1" applyFont="1" applyFill="1" applyBorder="1" applyAlignment="1">
      <alignment horizontal="center"/>
    </xf>
    <xf numFmtId="170" fontId="6" fillId="4" borderId="0" xfId="0" applyNumberFormat="1" applyFont="1" applyFill="1" applyBorder="1" applyAlignment="1">
      <alignment horizontal="center"/>
    </xf>
    <xf numFmtId="1" fontId="3" fillId="4" borderId="0" xfId="0" applyNumberFormat="1" applyFont="1" applyFill="1" applyBorder="1" applyAlignment="1" applyProtection="1">
      <alignment horizontal="center"/>
    </xf>
    <xf numFmtId="170" fontId="3" fillId="4" borderId="0" xfId="0" applyNumberFormat="1" applyFont="1" applyFill="1" applyBorder="1" applyAlignment="1" applyProtection="1">
      <alignment horizontal="center"/>
    </xf>
    <xf numFmtId="0" fontId="3" fillId="4" borderId="0" xfId="0" quotePrefix="1" applyFont="1" applyFill="1" applyAlignment="1">
      <alignment horizontal="center"/>
    </xf>
    <xf numFmtId="2" fontId="2" fillId="0" borderId="0" xfId="0" applyNumberFormat="1" applyFont="1" applyAlignment="1">
      <alignment horizontal="left"/>
    </xf>
    <xf numFmtId="2" fontId="12" fillId="5" borderId="0" xfId="0" applyNumberFormat="1" applyFont="1" applyFill="1" applyAlignment="1">
      <alignment horizontal="left"/>
    </xf>
    <xf numFmtId="164" fontId="3" fillId="3" borderId="0" xfId="1" applyNumberFormat="1" applyFont="1" applyFill="1" applyAlignment="1" applyProtection="1">
      <alignment horizontal="right"/>
      <protection locked="0"/>
    </xf>
    <xf numFmtId="44" fontId="3" fillId="3" borderId="0" xfId="2" applyFont="1" applyFill="1" applyAlignment="1" applyProtection="1">
      <alignment horizontal="right"/>
      <protection locked="0"/>
    </xf>
    <xf numFmtId="167" fontId="3" fillId="3" borderId="0" xfId="2" applyNumberFormat="1" applyFont="1" applyFill="1" applyAlignment="1" applyProtection="1">
      <alignment horizontal="right"/>
      <protection locked="0"/>
    </xf>
    <xf numFmtId="2" fontId="0" fillId="0" borderId="0" xfId="0" applyNumberFormat="1" applyAlignment="1">
      <alignment horizontal="left"/>
    </xf>
    <xf numFmtId="2" fontId="0" fillId="4" borderId="0" xfId="0" applyNumberFormat="1" applyFont="1" applyFill="1" applyBorder="1" applyAlignment="1">
      <alignment horizontal="left"/>
    </xf>
    <xf numFmtId="168" fontId="3" fillId="3" borderId="10" xfId="0" applyNumberFormat="1" applyFont="1" applyFill="1" applyBorder="1" applyAlignment="1" applyProtection="1">
      <alignment horizontal="center"/>
      <protection locked="0"/>
    </xf>
    <xf numFmtId="49" fontId="3" fillId="3" borderId="2" xfId="0" applyNumberFormat="1" applyFont="1" applyFill="1" applyBorder="1" applyAlignment="1" applyProtection="1">
      <alignment horizontal="center"/>
      <protection locked="0"/>
    </xf>
    <xf numFmtId="0" fontId="3" fillId="4" borderId="0" xfId="0" applyFont="1" applyFill="1" applyAlignment="1">
      <alignment horizontal="left"/>
    </xf>
    <xf numFmtId="2" fontId="6" fillId="4" borderId="0" xfId="0" applyNumberFormat="1" applyFont="1" applyFill="1" applyAlignment="1">
      <alignment horizontal="center"/>
    </xf>
    <xf numFmtId="0" fontId="13" fillId="0" borderId="0" xfId="0" applyFont="1"/>
    <xf numFmtId="3" fontId="0" fillId="0" borderId="0" xfId="0" applyNumberFormat="1"/>
    <xf numFmtId="170" fontId="0" fillId="0" borderId="0" xfId="0" applyNumberFormat="1"/>
    <xf numFmtId="170" fontId="13" fillId="0" borderId="0" xfId="0" applyNumberFormat="1" applyFont="1"/>
    <xf numFmtId="0" fontId="0" fillId="6" borderId="0" xfId="0" applyFill="1"/>
    <xf numFmtId="0" fontId="10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0" fillId="4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1" xfId="0" applyFont="1" applyFill="1" applyBorder="1" applyAlignment="1" applyProtection="1">
      <alignment horizontal="left"/>
      <protection locked="0"/>
    </xf>
    <xf numFmtId="0" fontId="3" fillId="3" borderId="2" xfId="0" applyFont="1" applyFill="1" applyBorder="1" applyAlignment="1" applyProtection="1">
      <alignment horizontal="left"/>
      <protection locked="0"/>
    </xf>
    <xf numFmtId="0" fontId="0" fillId="4" borderId="0" xfId="0" applyFill="1" applyAlignment="1">
      <alignment horizontal="center" vertical="center"/>
    </xf>
    <xf numFmtId="168" fontId="0" fillId="4" borderId="0" xfId="0" applyNumberFormat="1" applyFill="1" applyAlignment="1">
      <alignment horizontal="center" vertical="center"/>
    </xf>
    <xf numFmtId="3" fontId="3" fillId="3" borderId="6" xfId="0" applyNumberFormat="1" applyFont="1" applyFill="1" applyBorder="1" applyAlignment="1" applyProtection="1">
      <alignment horizontal="center"/>
      <protection locked="0"/>
    </xf>
    <xf numFmtId="0" fontId="5" fillId="2" borderId="0" xfId="0" applyFont="1" applyFill="1" applyAlignment="1">
      <alignment horizontal="left"/>
    </xf>
    <xf numFmtId="0" fontId="0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2" fontId="6" fillId="4" borderId="0" xfId="0" applyNumberFormat="1" applyFont="1" applyFill="1" applyAlignment="1">
      <alignment horizontal="center"/>
    </xf>
    <xf numFmtId="168" fontId="3" fillId="3" borderId="1" xfId="0" applyNumberFormat="1" applyFont="1" applyFill="1" applyBorder="1" applyAlignment="1" applyProtection="1">
      <alignment horizontal="center"/>
      <protection locked="0"/>
    </xf>
    <xf numFmtId="2" fontId="6" fillId="4" borderId="9" xfId="0" applyNumberFormat="1" applyFont="1" applyFill="1" applyBorder="1" applyAlignment="1">
      <alignment horizontal="center"/>
    </xf>
    <xf numFmtId="170" fontId="0" fillId="4" borderId="0" xfId="0" applyNumberFormat="1" applyFont="1" applyFill="1" applyAlignment="1">
      <alignment horizontal="center"/>
    </xf>
    <xf numFmtId="170" fontId="3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left"/>
    </xf>
    <xf numFmtId="3" fontId="3" fillId="3" borderId="2" xfId="0" applyNumberFormat="1" applyFont="1" applyFill="1" applyBorder="1" applyAlignment="1" applyProtection="1">
      <alignment horizontal="center"/>
      <protection locked="0"/>
    </xf>
    <xf numFmtId="170" fontId="6" fillId="4" borderId="9" xfId="0" applyNumberFormat="1" applyFont="1" applyFill="1" applyBorder="1" applyAlignment="1">
      <alignment horizontal="center"/>
    </xf>
    <xf numFmtId="168" fontId="3" fillId="4" borderId="0" xfId="0" applyNumberFormat="1" applyFont="1" applyFill="1" applyBorder="1" applyAlignment="1" applyProtection="1">
      <alignment horizontal="left"/>
    </xf>
    <xf numFmtId="170" fontId="11" fillId="4" borderId="9" xfId="0" applyNumberFormat="1" applyFont="1" applyFill="1" applyBorder="1" applyAlignment="1">
      <alignment horizontal="center"/>
    </xf>
    <xf numFmtId="168" fontId="3" fillId="3" borderId="2" xfId="0" applyNumberFormat="1" applyFont="1" applyFill="1" applyBorder="1" applyAlignment="1" applyProtection="1">
      <alignment horizontal="center"/>
      <protection locked="0"/>
    </xf>
    <xf numFmtId="0" fontId="3" fillId="4" borderId="0" xfId="0" quotePrefix="1" applyFont="1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ont="1" applyFill="1" applyAlignment="1">
      <alignment horizontal="left"/>
    </xf>
    <xf numFmtId="168" fontId="3" fillId="3" borderId="10" xfId="0" applyNumberFormat="1" applyFont="1" applyFill="1" applyBorder="1" applyAlignment="1" applyProtection="1">
      <alignment horizontal="center"/>
      <protection locked="0"/>
    </xf>
    <xf numFmtId="2" fontId="6" fillId="4" borderId="9" xfId="0" applyNumberFormat="1" applyFont="1" applyFill="1" applyBorder="1" applyAlignment="1"/>
    <xf numFmtId="0" fontId="3" fillId="0" borderId="0" xfId="0" applyFont="1" applyFill="1" applyBorder="1" applyAlignment="1" applyProtection="1">
      <protection locked="0"/>
    </xf>
    <xf numFmtId="167" fontId="0" fillId="6" borderId="0" xfId="0" applyNumberFormat="1" applyFill="1"/>
    <xf numFmtId="168" fontId="15" fillId="6" borderId="0" xfId="0" applyNumberFormat="1" applyFont="1" applyFill="1" applyBorder="1" applyAlignment="1" applyProtection="1">
      <alignment horizontal="center"/>
    </xf>
    <xf numFmtId="168" fontId="3" fillId="6" borderId="0" xfId="0" applyNumberFormat="1" applyFont="1" applyFill="1" applyBorder="1" applyAlignment="1" applyProtection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</xdr:row>
      <xdr:rowOff>203199</xdr:rowOff>
    </xdr:from>
    <xdr:to>
      <xdr:col>23</xdr:col>
      <xdr:colOff>812800</xdr:colOff>
      <xdr:row>33</xdr:row>
      <xdr:rowOff>186896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644E15-FDCE-D241-B812-079B40699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84300" y="406399"/>
          <a:ext cx="5905500" cy="6486097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</xdr:row>
      <xdr:rowOff>0</xdr:rowOff>
    </xdr:from>
    <xdr:to>
      <xdr:col>32</xdr:col>
      <xdr:colOff>241300</xdr:colOff>
      <xdr:row>33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54C2B5-4C49-5549-B4D5-177F7A0E8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28000" y="203200"/>
          <a:ext cx="6019800" cy="6654800"/>
        </a:xfrm>
        <a:prstGeom prst="rect">
          <a:avLst/>
        </a:prstGeom>
      </xdr:spPr>
    </xdr:pic>
    <xdr:clientData/>
  </xdr:twoCellAnchor>
  <xdr:twoCellAnchor editAs="oneCell">
    <xdr:from>
      <xdr:col>32</xdr:col>
      <xdr:colOff>736600</xdr:colOff>
      <xdr:row>0</xdr:row>
      <xdr:rowOff>25400</xdr:rowOff>
    </xdr:from>
    <xdr:to>
      <xdr:col>40</xdr:col>
      <xdr:colOff>177800</xdr:colOff>
      <xdr:row>33</xdr:row>
      <xdr:rowOff>127000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92DA8C5-D463-3E48-B78D-338E1B455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343100" y="25400"/>
          <a:ext cx="6045200" cy="680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E7C41-B4A9-E047-9C0C-86A86E7C12C6}">
  <dimension ref="B2:R64"/>
  <sheetViews>
    <sheetView topLeftCell="A13" workbookViewId="0">
      <selection activeCell="H37" sqref="H37"/>
    </sheetView>
  </sheetViews>
  <sheetFormatPr baseColWidth="10" defaultRowHeight="16"/>
  <sheetData>
    <row r="2" spans="2:8">
      <c r="H2" s="1" t="s">
        <v>0</v>
      </c>
    </row>
    <row r="3" spans="2:8">
      <c r="B3" s="1" t="s">
        <v>1</v>
      </c>
    </row>
    <row r="4" spans="2:8">
      <c r="B4" t="s">
        <v>2</v>
      </c>
    </row>
    <row r="5" spans="2:8">
      <c r="B5" t="s">
        <v>3</v>
      </c>
    </row>
    <row r="6" spans="2:8">
      <c r="B6" s="1" t="s">
        <v>4</v>
      </c>
    </row>
    <row r="7" spans="2:8">
      <c r="B7" t="s">
        <v>5</v>
      </c>
    </row>
    <row r="8" spans="2:8">
      <c r="B8" t="s">
        <v>6</v>
      </c>
    </row>
    <row r="9" spans="2:8">
      <c r="B9" t="s">
        <v>7</v>
      </c>
    </row>
    <row r="11" spans="2:8">
      <c r="B11" t="s">
        <v>8</v>
      </c>
    </row>
    <row r="12" spans="2:8">
      <c r="B12" s="1" t="s">
        <v>9</v>
      </c>
    </row>
    <row r="13" spans="2:8">
      <c r="B13" t="s">
        <v>10</v>
      </c>
    </row>
    <row r="14" spans="2:8">
      <c r="B14" t="s">
        <v>11</v>
      </c>
    </row>
    <row r="15" spans="2:8">
      <c r="B15" t="s">
        <v>12</v>
      </c>
    </row>
    <row r="16" spans="2:8">
      <c r="B16" t="s">
        <v>13</v>
      </c>
    </row>
    <row r="18" spans="2:12">
      <c r="B18" t="s">
        <v>14</v>
      </c>
    </row>
    <row r="19" spans="2:12">
      <c r="B19" t="s">
        <v>15</v>
      </c>
    </row>
    <row r="20" spans="2:12">
      <c r="B20" t="s">
        <v>16</v>
      </c>
    </row>
    <row r="27" spans="2:12">
      <c r="B27" s="2"/>
      <c r="C27" s="2"/>
      <c r="D27" s="3"/>
      <c r="E27" s="3"/>
      <c r="F27" s="2"/>
      <c r="G27" s="2"/>
      <c r="H27" s="4" t="s">
        <v>17</v>
      </c>
      <c r="I27" s="112" t="s">
        <v>18</v>
      </c>
      <c r="J27" s="112"/>
      <c r="K27" s="112"/>
      <c r="L27" s="112"/>
    </row>
    <row r="28" spans="2:12">
      <c r="C28" s="2"/>
      <c r="D28" s="3"/>
      <c r="E28" s="3"/>
      <c r="F28" s="2"/>
      <c r="G28" s="2"/>
      <c r="H28" s="3"/>
      <c r="I28" s="3"/>
      <c r="J28" s="2"/>
      <c r="K28" s="2"/>
      <c r="L28" s="3"/>
    </row>
    <row r="29" spans="2:12">
      <c r="B29" s="5" t="s">
        <v>19</v>
      </c>
      <c r="C29" s="2"/>
      <c r="D29" s="3"/>
      <c r="E29" s="3"/>
      <c r="F29" s="2"/>
      <c r="G29" s="2"/>
      <c r="H29" s="3"/>
      <c r="I29" s="3"/>
      <c r="J29" s="2"/>
      <c r="K29" s="2"/>
      <c r="L29" s="3"/>
    </row>
    <row r="30" spans="2:12">
      <c r="B30" s="2"/>
      <c r="C30" s="2"/>
      <c r="D30" s="3"/>
      <c r="E30" s="3"/>
      <c r="F30" s="2"/>
      <c r="G30" s="2"/>
      <c r="H30" s="3"/>
      <c r="I30" s="3"/>
      <c r="J30" s="2"/>
      <c r="K30" s="2"/>
      <c r="L30" s="3"/>
    </row>
    <row r="31" spans="2:12">
      <c r="B31" s="6" t="s">
        <v>20</v>
      </c>
      <c r="C31" s="2"/>
      <c r="D31" s="3"/>
      <c r="E31" s="3"/>
      <c r="F31" s="2"/>
      <c r="G31" s="2"/>
      <c r="H31" s="3"/>
      <c r="I31" s="3"/>
      <c r="J31" s="2"/>
      <c r="K31" s="2"/>
      <c r="L31" s="3"/>
    </row>
    <row r="32" spans="2:12">
      <c r="B32" s="7" t="s">
        <v>21</v>
      </c>
      <c r="C32" s="8" t="s">
        <v>22</v>
      </c>
      <c r="D32" s="9" t="s">
        <v>23</v>
      </c>
      <c r="E32" s="9"/>
      <c r="F32" s="10" t="s">
        <v>24</v>
      </c>
      <c r="G32" s="8" t="s">
        <v>22</v>
      </c>
      <c r="H32" s="9" t="s">
        <v>25</v>
      </c>
      <c r="I32" s="9"/>
      <c r="J32" s="10" t="s">
        <v>26</v>
      </c>
      <c r="K32" s="8" t="s">
        <v>22</v>
      </c>
      <c r="L32" s="9" t="s">
        <v>27</v>
      </c>
    </row>
    <row r="33" spans="2:16">
      <c r="B33" s="11">
        <v>855000</v>
      </c>
      <c r="C33" s="12" t="s">
        <v>22</v>
      </c>
      <c r="D33" s="13">
        <v>5.5E-2</v>
      </c>
      <c r="E33" s="14"/>
      <c r="F33" s="15">
        <f>B33</f>
        <v>855000</v>
      </c>
      <c r="G33" s="12" t="s">
        <v>22</v>
      </c>
      <c r="H33" s="13">
        <v>0.06</v>
      </c>
      <c r="I33" s="16"/>
      <c r="J33" s="11">
        <f>150000*5.5</f>
        <v>825000</v>
      </c>
      <c r="K33" s="12" t="s">
        <v>22</v>
      </c>
      <c r="L33" s="13">
        <f>H33</f>
        <v>0.06</v>
      </c>
      <c r="M33">
        <v>855000</v>
      </c>
      <c r="N33">
        <v>5.5E-2</v>
      </c>
      <c r="O33">
        <v>825000</v>
      </c>
      <c r="P33">
        <v>0.06</v>
      </c>
    </row>
    <row r="34" spans="2:16">
      <c r="B34" s="17">
        <f>IF(AND(B33&gt;0,D33&gt;0),B33*D33,"")</f>
        <v>47025</v>
      </c>
      <c r="C34" s="12"/>
      <c r="D34" s="14"/>
      <c r="E34" s="14"/>
      <c r="F34" s="17">
        <f>IF(AND(F33&gt;0,H33&gt;0),F33*H33,"")</f>
        <v>51300</v>
      </c>
      <c r="G34" s="12"/>
      <c r="H34" s="14"/>
      <c r="I34" s="14"/>
      <c r="J34" s="18"/>
      <c r="K34" s="12"/>
      <c r="L34" s="17">
        <f>IF(AND(L33&gt;0,J33&gt;0),L33*J33,"")</f>
        <v>49500</v>
      </c>
    </row>
    <row r="35" spans="2:16">
      <c r="B35" s="19" t="str">
        <f>IF(B33&gt;0,IF(B33=M33,"","AQ Wrong"),"")</f>
        <v/>
      </c>
      <c r="C35" s="12"/>
      <c r="D35" s="20" t="str">
        <f>IF(D33&gt;0,IF(D33=N33,"","AP Wrong"),"")</f>
        <v/>
      </c>
      <c r="E35" s="14"/>
      <c r="F35" s="19" t="str">
        <f>IF(F33&gt;0,IF(F33=M33,"","AQ Wrong"),"")</f>
        <v/>
      </c>
      <c r="G35" s="12"/>
      <c r="H35" s="20" t="str">
        <f>IF(H33&gt;0,IF(H33=P33,"","SP Wrong"),"")</f>
        <v/>
      </c>
      <c r="I35" s="14"/>
      <c r="J35" s="19" t="str">
        <f>IF(J33&gt;0,IF(J33=O33,"","SQ Wrong"),"")</f>
        <v/>
      </c>
      <c r="K35" s="12"/>
      <c r="L35" s="20" t="str">
        <f>IF(L33&gt;0,IF(L33=P33,"","SP Wrong"),"")</f>
        <v/>
      </c>
    </row>
    <row r="36" spans="2:16">
      <c r="B36" s="18"/>
      <c r="C36" s="21"/>
      <c r="D36" s="22">
        <f>IF(AND(D33&gt;0,B33&gt;0,F33&gt;0,H33&gt;0),ABS(B34-F34),"")</f>
        <v>4275</v>
      </c>
      <c r="E36" s="23" t="str">
        <f>IF(AND(D33&gt;0,H33&gt;0),IF(D33&gt;H33,"U","F"),"")</f>
        <v>F</v>
      </c>
      <c r="F36" s="23"/>
      <c r="G36" s="21"/>
      <c r="H36" s="22">
        <f>IF(AND(H33&gt;0,F33&gt;0,J33&gt;0,L33&gt;0),ABS(F34-L34),"")</f>
        <v>1800</v>
      </c>
      <c r="I36" s="23" t="str">
        <f>IF(AND(F33&gt;0,J33&gt;0),IF(F33&gt;J33,"U","F"),"")</f>
        <v>U</v>
      </c>
      <c r="J36" s="23"/>
      <c r="K36" s="24"/>
      <c r="L36" s="14"/>
    </row>
    <row r="37" spans="2:16">
      <c r="B37" s="18"/>
      <c r="C37" s="25"/>
      <c r="D37" s="26" t="s">
        <v>28</v>
      </c>
      <c r="E37" s="27"/>
      <c r="F37" s="25"/>
      <c r="G37" s="25"/>
      <c r="H37" s="26" t="s">
        <v>29</v>
      </c>
      <c r="I37" s="26"/>
      <c r="J37" s="25"/>
      <c r="K37" s="25"/>
      <c r="L37" s="14"/>
    </row>
    <row r="38" spans="2:16">
      <c r="B38" s="2"/>
      <c r="C38" s="2"/>
      <c r="D38" s="28" t="s">
        <v>30</v>
      </c>
      <c r="E38" s="3"/>
      <c r="F38" s="2"/>
      <c r="G38" s="2"/>
      <c r="H38" s="28" t="s">
        <v>31</v>
      </c>
      <c r="I38" s="3"/>
      <c r="J38" s="2"/>
      <c r="K38" s="2"/>
      <c r="L38" s="3"/>
    </row>
    <row r="39" spans="2:16">
      <c r="B39" s="6" t="s">
        <v>32</v>
      </c>
      <c r="C39" s="2"/>
      <c r="D39" s="3"/>
      <c r="E39" s="3"/>
      <c r="F39" s="2"/>
      <c r="G39" s="2"/>
      <c r="H39" s="3"/>
      <c r="I39" s="3"/>
      <c r="J39" s="2"/>
      <c r="K39" s="2"/>
      <c r="L39" s="3"/>
    </row>
    <row r="40" spans="2:16">
      <c r="B40" s="10" t="s">
        <v>33</v>
      </c>
      <c r="C40" s="8" t="s">
        <v>22</v>
      </c>
      <c r="D40" s="9" t="s">
        <v>34</v>
      </c>
      <c r="E40" s="9"/>
      <c r="F40" s="10" t="s">
        <v>33</v>
      </c>
      <c r="G40" s="8" t="s">
        <v>22</v>
      </c>
      <c r="H40" s="9" t="s">
        <v>35</v>
      </c>
      <c r="I40" s="9"/>
      <c r="J40" s="10" t="s">
        <v>36</v>
      </c>
      <c r="K40" s="8" t="s">
        <v>22</v>
      </c>
      <c r="L40" s="9" t="s">
        <v>37</v>
      </c>
    </row>
    <row r="41" spans="2:16">
      <c r="B41" s="15">
        <v>7800</v>
      </c>
      <c r="C41" s="12" t="s">
        <v>22</v>
      </c>
      <c r="D41" s="29">
        <v>2.25</v>
      </c>
      <c r="E41" s="14"/>
      <c r="F41" s="15">
        <f>B41</f>
        <v>7800</v>
      </c>
      <c r="G41" s="12" t="s">
        <v>22</v>
      </c>
      <c r="H41" s="29">
        <v>2</v>
      </c>
      <c r="I41" s="16"/>
      <c r="J41" s="15">
        <f>150000*0.05</f>
        <v>7500</v>
      </c>
      <c r="K41" s="12" t="s">
        <v>22</v>
      </c>
      <c r="L41" s="29">
        <f>H41</f>
        <v>2</v>
      </c>
      <c r="M41">
        <v>7800</v>
      </c>
      <c r="N41">
        <v>2.25</v>
      </c>
      <c r="O41">
        <v>7500</v>
      </c>
      <c r="P41">
        <v>2</v>
      </c>
    </row>
    <row r="42" spans="2:16">
      <c r="B42" s="17">
        <f>IF(AND(B41&gt;0,D41&gt;0),B41*D41,"")</f>
        <v>17550</v>
      </c>
      <c r="C42" s="12"/>
      <c r="D42" s="14"/>
      <c r="E42" s="14"/>
      <c r="F42" s="17">
        <f>IF(AND(F41&gt;0,H41&gt;0),F41*H41,"")</f>
        <v>15600</v>
      </c>
      <c r="G42" s="12"/>
      <c r="H42" s="14"/>
      <c r="I42" s="14"/>
      <c r="J42" s="18"/>
      <c r="K42" s="12"/>
      <c r="L42" s="17">
        <f>IF(AND(L41&gt;0,J41&gt;0),L41*J41,"")</f>
        <v>15000</v>
      </c>
    </row>
    <row r="43" spans="2:16">
      <c r="B43" s="19" t="str">
        <f>IF(B41&gt;0,IF(B41=M41,"","AH Wrong"),"")</f>
        <v/>
      </c>
      <c r="C43" s="12"/>
      <c r="D43" s="20" t="str">
        <f>IF(D41&gt;0,IF(D41=N41,"","AR Wrong"),"")</f>
        <v/>
      </c>
      <c r="E43" s="14"/>
      <c r="F43" s="19" t="str">
        <f>IF(F41&gt;0,IF(F41=M41,"","AH Wrong"),"")</f>
        <v/>
      </c>
      <c r="G43" s="12"/>
      <c r="H43" s="20" t="str">
        <f>IF(H41&gt;0,IF(H41=P41,"","SR Wrong"),"")</f>
        <v/>
      </c>
      <c r="I43" s="14"/>
      <c r="J43" s="19" t="str">
        <f>IF(J41&gt;0,IF(J41=O41,"","SH Wrong"),"")</f>
        <v/>
      </c>
      <c r="K43" s="12"/>
      <c r="L43" s="20" t="str">
        <f>IF(L41&gt;0,IF(L41=P41,"","SR Wrong"),"")</f>
        <v/>
      </c>
    </row>
    <row r="44" spans="2:16">
      <c r="B44" s="18"/>
      <c r="C44" s="21"/>
      <c r="D44" s="22">
        <f>IF(AND(D41&gt;0,B41&gt;0,F41&gt;0,H41&gt;0),ABS(B42-F42),"")</f>
        <v>1950</v>
      </c>
      <c r="E44" s="23" t="str">
        <f>IF(AND(D41&gt;0,H41&gt;0),IF(D41&gt;H41,"U","F"),"")</f>
        <v>U</v>
      </c>
      <c r="F44" s="23"/>
      <c r="G44" s="21"/>
      <c r="H44" s="22">
        <f>IF(AND(H41&gt;0,F41&gt;0,J41&gt;0,L41&gt;0),ABS(F42-L42),"")</f>
        <v>600</v>
      </c>
      <c r="I44" s="23" t="str">
        <f>IF(AND(F41&gt;0,J41&gt;0),IF(F41&gt;J41,"U","F"),"")</f>
        <v>U</v>
      </c>
      <c r="J44" s="23"/>
      <c r="K44" s="24"/>
      <c r="L44" s="14"/>
    </row>
    <row r="45" spans="2:16">
      <c r="B45" s="18"/>
      <c r="C45" s="25"/>
      <c r="D45" s="26" t="s">
        <v>38</v>
      </c>
      <c r="E45" s="26"/>
      <c r="F45" s="25"/>
      <c r="G45" s="25"/>
      <c r="H45" s="26" t="s">
        <v>39</v>
      </c>
      <c r="I45" s="26"/>
      <c r="J45" s="25"/>
      <c r="K45" s="25"/>
      <c r="L45" s="14"/>
    </row>
    <row r="46" spans="2:16">
      <c r="C46" t="s">
        <v>40</v>
      </c>
      <c r="H46" t="s">
        <v>41</v>
      </c>
    </row>
    <row r="47" spans="2:16">
      <c r="B47" s="5"/>
    </row>
    <row r="48" spans="2:16">
      <c r="B48" s="5"/>
    </row>
    <row r="49" spans="2:18">
      <c r="B49" s="5"/>
    </row>
    <row r="51" spans="2:18">
      <c r="B51" s="7"/>
      <c r="C51" s="10"/>
      <c r="D51" s="10"/>
      <c r="E51" s="10"/>
      <c r="F51" s="10"/>
      <c r="G51" s="10"/>
      <c r="H51" s="10"/>
    </row>
    <row r="52" spans="2:18">
      <c r="B52" s="18"/>
      <c r="C52" s="18"/>
      <c r="D52" s="18"/>
      <c r="E52" s="19"/>
      <c r="F52" s="30"/>
      <c r="G52" s="18"/>
      <c r="H52" s="18"/>
      <c r="Q52">
        <v>51300</v>
      </c>
    </row>
    <row r="53" spans="2:18">
      <c r="B53" s="31"/>
      <c r="C53" s="32"/>
      <c r="D53" s="33"/>
      <c r="E53" s="31"/>
      <c r="F53" s="19"/>
      <c r="G53" s="19"/>
      <c r="H53" s="34"/>
      <c r="R53">
        <v>4275</v>
      </c>
    </row>
    <row r="54" spans="2:18">
      <c r="B54" s="18"/>
      <c r="C54" s="18"/>
      <c r="D54" s="18"/>
      <c r="E54" s="18"/>
      <c r="F54" s="18"/>
      <c r="G54" s="19"/>
      <c r="H54" s="30"/>
      <c r="R54">
        <v>47025</v>
      </c>
    </row>
    <row r="55" spans="2:18">
      <c r="B55" s="18"/>
      <c r="C55" s="18"/>
      <c r="D55" s="18"/>
      <c r="E55" s="18"/>
      <c r="F55" s="18"/>
      <c r="G55" s="18"/>
      <c r="H55" s="18"/>
    </row>
    <row r="56" spans="2:18">
      <c r="B56" s="18"/>
      <c r="C56" s="18"/>
      <c r="D56" s="18"/>
      <c r="E56" s="19"/>
      <c r="F56" s="15"/>
      <c r="G56" s="18"/>
      <c r="H56" s="18"/>
      <c r="Q56">
        <v>49500</v>
      </c>
    </row>
    <row r="57" spans="2:18">
      <c r="B57" s="113"/>
      <c r="C57" s="113"/>
      <c r="D57" s="113"/>
      <c r="E57" s="19"/>
      <c r="F57" s="35"/>
      <c r="G57" s="19"/>
      <c r="H57" s="36"/>
      <c r="Q57">
        <v>1800</v>
      </c>
    </row>
    <row r="58" spans="2:18">
      <c r="B58" s="18"/>
      <c r="C58" s="18"/>
      <c r="D58" s="18"/>
      <c r="E58" s="18"/>
      <c r="F58" s="18"/>
      <c r="G58" s="19"/>
      <c r="H58" s="15"/>
      <c r="R58">
        <v>51300</v>
      </c>
    </row>
    <row r="60" spans="2:18">
      <c r="B60" s="7"/>
      <c r="C60" s="10"/>
      <c r="D60" s="10"/>
      <c r="E60" s="10"/>
      <c r="F60" s="10"/>
      <c r="G60" s="10"/>
      <c r="H60" s="10"/>
    </row>
    <row r="61" spans="2:18">
      <c r="B61" s="18"/>
      <c r="C61" s="18"/>
      <c r="D61" s="18"/>
      <c r="E61" s="19"/>
      <c r="F61" s="15"/>
      <c r="G61" s="18"/>
      <c r="H61" s="18"/>
      <c r="Q61">
        <v>15000</v>
      </c>
    </row>
    <row r="62" spans="2:18">
      <c r="B62" s="113"/>
      <c r="C62" s="113"/>
      <c r="D62" s="113"/>
      <c r="E62" s="19"/>
      <c r="F62" s="35"/>
      <c r="G62" s="18"/>
      <c r="H62" s="18"/>
      <c r="Q62">
        <v>600</v>
      </c>
    </row>
    <row r="63" spans="2:18">
      <c r="B63" s="37"/>
      <c r="C63" s="37"/>
      <c r="D63" s="33"/>
      <c r="E63" s="19"/>
      <c r="F63" s="38"/>
      <c r="G63" s="39"/>
      <c r="H63" s="40"/>
      <c r="Q63">
        <v>1950</v>
      </c>
    </row>
    <row r="64" spans="2:18">
      <c r="B64" s="18"/>
      <c r="C64" s="18"/>
      <c r="D64" s="18"/>
      <c r="E64" s="18"/>
      <c r="F64" s="18"/>
      <c r="G64" s="19"/>
      <c r="H64" s="15"/>
      <c r="R64">
        <v>17550</v>
      </c>
    </row>
  </sheetData>
  <mergeCells count="3">
    <mergeCell ref="I27:L27"/>
    <mergeCell ref="B57:D57"/>
    <mergeCell ref="B62:D6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84DCB-CAD1-F34F-85BE-C6E7DA2C2CE0}">
  <dimension ref="B2:U72"/>
  <sheetViews>
    <sheetView topLeftCell="A3" zoomScale="110" zoomScaleNormal="110" workbookViewId="0">
      <pane ySplit="5520" topLeftCell="A51"/>
      <selection activeCell="G17" sqref="G17"/>
      <selection pane="bottomLeft" activeCell="M61" sqref="M61"/>
    </sheetView>
  </sheetViews>
  <sheetFormatPr baseColWidth="10" defaultRowHeight="16"/>
  <sheetData>
    <row r="2" spans="2:7">
      <c r="B2" s="41" t="s">
        <v>42</v>
      </c>
    </row>
    <row r="3" spans="2:7">
      <c r="B3" s="41" t="s">
        <v>43</v>
      </c>
    </row>
    <row r="5" spans="2:7">
      <c r="B5" t="s">
        <v>44</v>
      </c>
    </row>
    <row r="6" spans="2:7">
      <c r="B6" t="s">
        <v>45</v>
      </c>
    </row>
    <row r="7" spans="2:7">
      <c r="B7" t="s">
        <v>46</v>
      </c>
    </row>
    <row r="8" spans="2:7">
      <c r="B8" t="s">
        <v>47</v>
      </c>
    </row>
    <row r="11" spans="2:7">
      <c r="B11" t="s">
        <v>48</v>
      </c>
      <c r="D11" t="s">
        <v>49</v>
      </c>
      <c r="F11" t="s">
        <v>50</v>
      </c>
      <c r="G11" t="s">
        <v>51</v>
      </c>
    </row>
    <row r="12" spans="2:7">
      <c r="F12" t="s">
        <v>52</v>
      </c>
      <c r="G12" t="s">
        <v>52</v>
      </c>
    </row>
    <row r="13" spans="2:7">
      <c r="F13" t="s">
        <v>213</v>
      </c>
    </row>
    <row r="14" spans="2:7">
      <c r="B14" t="s">
        <v>53</v>
      </c>
      <c r="D14">
        <v>4</v>
      </c>
      <c r="E14" t="s">
        <v>54</v>
      </c>
      <c r="F14" s="42">
        <v>16</v>
      </c>
      <c r="G14" s="42">
        <f>+F14*D14</f>
        <v>64</v>
      </c>
    </row>
    <row r="15" spans="2:7">
      <c r="B15" t="s">
        <v>55</v>
      </c>
      <c r="D15">
        <v>1</v>
      </c>
      <c r="E15" t="s">
        <v>56</v>
      </c>
      <c r="F15" s="42">
        <v>11</v>
      </c>
      <c r="G15" s="42">
        <f>+F15*D15</f>
        <v>11</v>
      </c>
    </row>
    <row r="16" spans="2:7">
      <c r="B16" s="41" t="s">
        <v>57</v>
      </c>
      <c r="C16" s="41"/>
      <c r="D16" s="41">
        <v>5</v>
      </c>
      <c r="E16" s="41" t="s">
        <v>54</v>
      </c>
      <c r="F16" s="43">
        <f>SUM(F14:F15)</f>
        <v>27</v>
      </c>
      <c r="G16" s="43">
        <f>SUM(G14:G15)</f>
        <v>75</v>
      </c>
    </row>
    <row r="18" spans="2:11">
      <c r="B18" t="s">
        <v>58</v>
      </c>
      <c r="D18">
        <v>25</v>
      </c>
      <c r="E18" t="s">
        <v>59</v>
      </c>
      <c r="F18" t="s">
        <v>60</v>
      </c>
    </row>
    <row r="20" spans="2:11">
      <c r="B20" t="s">
        <v>61</v>
      </c>
    </row>
    <row r="22" spans="2:11">
      <c r="B22" t="s">
        <v>62</v>
      </c>
    </row>
    <row r="23" spans="2:11">
      <c r="B23" t="s">
        <v>63</v>
      </c>
      <c r="E23" t="s">
        <v>64</v>
      </c>
    </row>
    <row r="24" spans="2:11">
      <c r="I24">
        <f>+E27/5*4</f>
        <v>27200</v>
      </c>
      <c r="J24">
        <f>170000/25</f>
        <v>6800</v>
      </c>
      <c r="K24">
        <f>+J24*4</f>
        <v>27200</v>
      </c>
    </row>
    <row r="25" spans="2:11">
      <c r="B25" t="s">
        <v>65</v>
      </c>
      <c r="E25">
        <v>30000</v>
      </c>
      <c r="F25" t="s">
        <v>54</v>
      </c>
    </row>
    <row r="26" spans="2:11">
      <c r="B26" t="s">
        <v>66</v>
      </c>
      <c r="E26">
        <v>4000</v>
      </c>
      <c r="F26" t="s">
        <v>54</v>
      </c>
    </row>
    <row r="27" spans="2:11">
      <c r="B27" t="s">
        <v>67</v>
      </c>
      <c r="E27">
        <v>34000</v>
      </c>
      <c r="F27" t="s">
        <v>54</v>
      </c>
    </row>
    <row r="29" spans="2:11">
      <c r="B29" s="41" t="s">
        <v>68</v>
      </c>
      <c r="E29" s="41">
        <v>150000</v>
      </c>
      <c r="F29" t="s">
        <v>69</v>
      </c>
    </row>
    <row r="31" spans="2:11">
      <c r="B31" t="s">
        <v>14</v>
      </c>
    </row>
    <row r="32" spans="2:11">
      <c r="B32" t="s">
        <v>70</v>
      </c>
    </row>
    <row r="33" spans="2:8">
      <c r="B33" t="s">
        <v>71</v>
      </c>
    </row>
    <row r="34" spans="2:8">
      <c r="B34" t="s">
        <v>72</v>
      </c>
    </row>
    <row r="35" spans="2:8">
      <c r="B35" t="s">
        <v>73</v>
      </c>
    </row>
    <row r="41" spans="2:8">
      <c r="C41" s="44" t="s">
        <v>74</v>
      </c>
      <c r="D41" s="31"/>
      <c r="E41" s="45" t="str">
        <f>IF(OR(E42="",E42=Q52),"","Wrong")</f>
        <v/>
      </c>
      <c r="F41" s="31"/>
      <c r="G41" s="31"/>
    </row>
    <row r="42" spans="2:8">
      <c r="D42" s="114" t="s">
        <v>75</v>
      </c>
      <c r="E42" s="46">
        <v>25</v>
      </c>
      <c r="F42" s="114" t="s">
        <v>76</v>
      </c>
      <c r="G42" s="114">
        <f>IF(AND(E42&gt;0,E43&gt;0),E42/E43,"")</f>
        <v>5</v>
      </c>
      <c r="H42" t="s">
        <v>77</v>
      </c>
    </row>
    <row r="43" spans="2:8">
      <c r="D43" s="114"/>
      <c r="E43" s="47">
        <f>+D16</f>
        <v>5</v>
      </c>
      <c r="F43" s="114"/>
      <c r="G43" s="114"/>
    </row>
    <row r="44" spans="2:8">
      <c r="D44" s="31"/>
      <c r="E44" s="45" t="str">
        <f>IF(OR(E43="",E43=Q53),"","Wrong")</f>
        <v/>
      </c>
      <c r="F44" s="31"/>
      <c r="G44" s="31"/>
    </row>
    <row r="46" spans="2:8">
      <c r="C46" t="s">
        <v>78</v>
      </c>
      <c r="D46" s="31" t="s">
        <v>79</v>
      </c>
    </row>
    <row r="47" spans="2:8">
      <c r="C47" s="44" t="s">
        <v>80</v>
      </c>
      <c r="E47" s="45" t="str">
        <f>IF(OR(E48="",E48=Q58),"","Wrong")</f>
        <v/>
      </c>
      <c r="F47" s="31"/>
      <c r="G47" s="31"/>
    </row>
    <row r="48" spans="2:8">
      <c r="D48" s="114" t="s">
        <v>81</v>
      </c>
      <c r="E48" s="46">
        <f>+G16</f>
        <v>75</v>
      </c>
      <c r="F48" s="114" t="s">
        <v>76</v>
      </c>
      <c r="G48" s="115">
        <f>IF(AND(E48&gt;0,E49&gt;0),E48/E49,"")</f>
        <v>3</v>
      </c>
      <c r="H48" t="s">
        <v>82</v>
      </c>
    </row>
    <row r="49" spans="3:21">
      <c r="D49" s="114"/>
      <c r="E49" s="47">
        <f>+D18</f>
        <v>25</v>
      </c>
      <c r="F49" s="114"/>
      <c r="G49" s="115"/>
    </row>
    <row r="50" spans="3:21">
      <c r="E50" s="45" t="str">
        <f>IF(OR(E49="",E49=Q59),"","Wrong")</f>
        <v/>
      </c>
      <c r="F50" s="31"/>
      <c r="G50" s="31"/>
    </row>
    <row r="52" spans="3:21">
      <c r="G52" t="s">
        <v>83</v>
      </c>
      <c r="I52" t="s">
        <v>84</v>
      </c>
      <c r="Q52">
        <v>25</v>
      </c>
    </row>
    <row r="53" spans="3:21">
      <c r="C53" s="44" t="s">
        <v>85</v>
      </c>
      <c r="D53" s="31" t="s">
        <v>86</v>
      </c>
      <c r="E53" s="31"/>
      <c r="F53" s="48" t="s">
        <v>87</v>
      </c>
      <c r="G53" s="31" t="s">
        <v>88</v>
      </c>
      <c r="H53" s="49" t="s">
        <v>89</v>
      </c>
      <c r="I53" s="31" t="s">
        <v>90</v>
      </c>
      <c r="J53" s="50" t="s">
        <v>22</v>
      </c>
      <c r="K53" s="31" t="s">
        <v>91</v>
      </c>
      <c r="L53" s="31"/>
      <c r="M53" s="31"/>
      <c r="Q53">
        <v>5</v>
      </c>
    </row>
    <row r="54" spans="3:21">
      <c r="D54" s="31"/>
      <c r="E54" s="31"/>
      <c r="F54" s="48" t="s">
        <v>92</v>
      </c>
      <c r="G54" s="51">
        <f>+D16*E27</f>
        <v>170000</v>
      </c>
      <c r="H54" s="49" t="s">
        <v>89</v>
      </c>
      <c r="I54" s="51">
        <f>+E29</f>
        <v>150000</v>
      </c>
      <c r="J54" s="52" t="s">
        <v>93</v>
      </c>
      <c r="K54" s="53">
        <f>+G48</f>
        <v>3</v>
      </c>
      <c r="L54" s="31"/>
      <c r="M54" s="31"/>
    </row>
    <row r="55" spans="3:21">
      <c r="D55" s="31"/>
      <c r="E55" s="31"/>
      <c r="F55" s="48"/>
      <c r="G55" s="45"/>
      <c r="H55" s="31"/>
      <c r="I55" s="45" t="str">
        <f>IF(OR(I54="",I54=S64),"","Wrong")</f>
        <v/>
      </c>
      <c r="J55" s="31"/>
      <c r="K55" s="45" t="str">
        <f>IF(OR(K54="",K54=U64),"","Wrong")</f>
        <v/>
      </c>
      <c r="L55" s="31"/>
      <c r="M55" s="31"/>
    </row>
    <row r="56" spans="3:21">
      <c r="D56" s="31"/>
      <c r="E56" s="31"/>
      <c r="F56" s="48" t="s">
        <v>87</v>
      </c>
      <c r="G56" s="54">
        <f>IF(AND(G54&gt;0,I54&gt;0,K54&gt;0),(G54-I54)*K54,"")</f>
        <v>60000</v>
      </c>
      <c r="H56" s="108"/>
      <c r="I56" s="109" t="s">
        <v>212</v>
      </c>
      <c r="J56" s="56"/>
      <c r="K56" s="45"/>
      <c r="L56" s="31"/>
      <c r="M56" s="31"/>
    </row>
    <row r="57" spans="3:21">
      <c r="F57" s="55"/>
      <c r="H57" s="56"/>
      <c r="I57" s="56"/>
    </row>
    <row r="58" spans="3:21">
      <c r="H58" s="111"/>
      <c r="I58" s="111"/>
      <c r="J58" s="56"/>
      <c r="O58" t="s">
        <v>94</v>
      </c>
      <c r="Q58">
        <v>75</v>
      </c>
    </row>
    <row r="59" spans="3:21">
      <c r="C59" s="44" t="s">
        <v>95</v>
      </c>
      <c r="D59" s="31" t="s">
        <v>96</v>
      </c>
      <c r="E59" s="31"/>
      <c r="F59" s="31"/>
      <c r="G59" s="31"/>
      <c r="H59" s="110"/>
      <c r="I59" s="110"/>
      <c r="L59" s="56"/>
      <c r="Q59">
        <v>25</v>
      </c>
    </row>
    <row r="60" spans="3:21">
      <c r="D60" s="57" t="s">
        <v>97</v>
      </c>
      <c r="E60" s="31"/>
      <c r="F60" s="31"/>
      <c r="G60" s="58" t="s">
        <v>98</v>
      </c>
      <c r="H60" s="31"/>
      <c r="I60" s="58" t="s">
        <v>99</v>
      </c>
      <c r="J60" s="31"/>
      <c r="K60" s="58" t="s">
        <v>100</v>
      </c>
      <c r="L60" s="31"/>
      <c r="M60" s="58" t="s">
        <v>101</v>
      </c>
      <c r="N60" s="31"/>
      <c r="O60" s="58" t="s">
        <v>102</v>
      </c>
      <c r="P60" s="31"/>
    </row>
    <row r="61" spans="3:21">
      <c r="D61" s="31" t="s">
        <v>103</v>
      </c>
      <c r="E61" s="31"/>
      <c r="F61" s="59" t="str">
        <f>IF(OR(G61="",G61=Q62),"","Wrong")</f>
        <v/>
      </c>
      <c r="G61" s="60">
        <f>+E25</f>
        <v>30000</v>
      </c>
      <c r="H61" s="59" t="str">
        <f>IF(OR(I61="",I61=S71),"","Wrong")</f>
        <v/>
      </c>
      <c r="I61" s="60">
        <f>+G54/D18*D14</f>
        <v>27200</v>
      </c>
      <c r="J61" s="31"/>
      <c r="K61" s="61">
        <f>IF(AND(G61&gt;0,I61&gt;0),G61-I61,"")</f>
        <v>2800</v>
      </c>
      <c r="L61" s="59"/>
      <c r="M61" s="62">
        <v>16</v>
      </c>
      <c r="N61" s="31"/>
      <c r="O61" s="63">
        <f>IF(AND(G61&gt;0,I61&gt;0,M61&gt;0),(G61-I61)*M61,"")</f>
        <v>44800</v>
      </c>
      <c r="P61" s="31"/>
    </row>
    <row r="62" spans="3:21">
      <c r="D62" s="31" t="s">
        <v>104</v>
      </c>
      <c r="E62" s="31"/>
      <c r="F62" s="59" t="str">
        <f>IF(OR(G62="",G62=Q63),"","Wrong")</f>
        <v/>
      </c>
      <c r="G62" s="64">
        <f>+E26</f>
        <v>4000</v>
      </c>
      <c r="H62" s="59" t="str">
        <f>IF(OR(I62="",I62=S72),"","Wrong")</f>
        <v/>
      </c>
      <c r="I62" s="64">
        <f>+G54/D18*D15</f>
        <v>6800</v>
      </c>
      <c r="J62" s="31"/>
      <c r="K62" s="65">
        <f>IF(AND(G62&gt;0,I62&gt;0),G62-I62,"")</f>
        <v>-2800</v>
      </c>
      <c r="L62" s="59"/>
      <c r="M62" s="64">
        <v>11</v>
      </c>
      <c r="N62" s="31"/>
      <c r="O62" s="66">
        <f>IF(AND(G62&gt;0,I62&gt;0,M62&gt;0),(G62-I62)*M62,"")</f>
        <v>-30800</v>
      </c>
      <c r="P62" s="45" t="str">
        <f>IF(OR(P63="",P63=W73),"","Wrong")</f>
        <v/>
      </c>
      <c r="Q62">
        <v>30000</v>
      </c>
    </row>
    <row r="63" spans="3:21" ht="17" thickBot="1">
      <c r="D63" s="31" t="s">
        <v>105</v>
      </c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67">
        <f>IF(AND(M61&gt;0,M62&gt;0),O61+O62,"")</f>
        <v>14000</v>
      </c>
      <c r="P63" s="68"/>
      <c r="Q63">
        <v>4000</v>
      </c>
    </row>
    <row r="64" spans="3:21" ht="17" thickTop="1">
      <c r="S64">
        <v>150000</v>
      </c>
      <c r="U64">
        <v>3</v>
      </c>
    </row>
    <row r="65" spans="4:19">
      <c r="D65" s="69" t="s">
        <v>106</v>
      </c>
    </row>
    <row r="66" spans="4:19">
      <c r="Q66" s="55" t="s">
        <v>107</v>
      </c>
    </row>
    <row r="71" spans="4:19">
      <c r="S71">
        <v>27200</v>
      </c>
    </row>
    <row r="72" spans="4:19">
      <c r="S72">
        <v>6800</v>
      </c>
    </row>
  </sheetData>
  <mergeCells count="6">
    <mergeCell ref="D42:D43"/>
    <mergeCell ref="F42:F43"/>
    <mergeCell ref="G42:G43"/>
    <mergeCell ref="D48:D49"/>
    <mergeCell ref="F48:F49"/>
    <mergeCell ref="G48:G49"/>
  </mergeCells>
  <dataValidations count="1">
    <dataValidation type="list" allowBlank="1" showInputMessage="1" showErrorMessage="1" sqref="H56 P63" xr:uid="{B45DBBFA-2315-CB4B-A44E-5F8E55518114}">
      <formula1>"U,F"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8A196-7FD7-594B-B7A1-13E53B4964FA}">
  <dimension ref="B2:V129"/>
  <sheetViews>
    <sheetView tabSelected="1" topLeftCell="A68" workbookViewId="0">
      <selection activeCell="M98" sqref="M98"/>
    </sheetView>
  </sheetViews>
  <sheetFormatPr baseColWidth="10" defaultRowHeight="16"/>
  <cols>
    <col min="6" max="6" width="11.1640625" bestFit="1" customWidth="1"/>
    <col min="12" max="12" width="11.1640625" bestFit="1" customWidth="1"/>
    <col min="22" max="22" width="12.6640625" bestFit="1" customWidth="1"/>
  </cols>
  <sheetData>
    <row r="2" spans="2:16">
      <c r="B2" s="1" t="s">
        <v>108</v>
      </c>
    </row>
    <row r="3" spans="2:16">
      <c r="B3" s="1" t="s">
        <v>109</v>
      </c>
    </row>
    <row r="4" spans="2:16">
      <c r="B4" t="s">
        <v>110</v>
      </c>
    </row>
    <row r="5" spans="2:16">
      <c r="B5" t="s">
        <v>111</v>
      </c>
    </row>
    <row r="6" spans="2:16">
      <c r="B6" t="s">
        <v>112</v>
      </c>
    </row>
    <row r="7" spans="2:16">
      <c r="B7" t="s">
        <v>113</v>
      </c>
    </row>
    <row r="8" spans="2:16">
      <c r="B8" t="s">
        <v>114</v>
      </c>
    </row>
    <row r="9" spans="2:16">
      <c r="B9" t="s">
        <v>115</v>
      </c>
      <c r="H9" s="107"/>
    </row>
    <row r="10" spans="2:16">
      <c r="B10" t="s">
        <v>116</v>
      </c>
    </row>
    <row r="11" spans="2:16">
      <c r="B11" t="s">
        <v>117</v>
      </c>
      <c r="E11" t="s">
        <v>118</v>
      </c>
      <c r="P11">
        <v>46000</v>
      </c>
    </row>
    <row r="12" spans="2:16">
      <c r="B12" t="s">
        <v>119</v>
      </c>
      <c r="P12">
        <v>30350</v>
      </c>
    </row>
    <row r="13" spans="2:16">
      <c r="B13" t="s">
        <v>120</v>
      </c>
      <c r="P13">
        <v>26000</v>
      </c>
    </row>
    <row r="14" spans="2:16">
      <c r="P14">
        <v>19188</v>
      </c>
    </row>
    <row r="15" spans="2:16">
      <c r="B15" t="s">
        <v>121</v>
      </c>
      <c r="P15">
        <v>1024.55</v>
      </c>
    </row>
    <row r="16" spans="2:16">
      <c r="B16" s="1" t="s">
        <v>122</v>
      </c>
      <c r="C16" s="2"/>
      <c r="D16" s="2"/>
      <c r="E16" s="3"/>
      <c r="F16" s="2"/>
      <c r="G16" s="4"/>
      <c r="H16" s="136"/>
      <c r="I16" s="136"/>
      <c r="J16" s="136"/>
      <c r="K16" s="2"/>
      <c r="L16" s="3"/>
      <c r="P16">
        <v>1064.8</v>
      </c>
    </row>
    <row r="17" spans="2:16">
      <c r="B17" s="70" t="s">
        <v>123</v>
      </c>
      <c r="C17" s="2"/>
      <c r="D17" s="2"/>
      <c r="E17" s="3"/>
      <c r="F17" s="2"/>
      <c r="G17" s="2"/>
      <c r="H17" s="3"/>
      <c r="I17" s="3"/>
      <c r="J17" s="2"/>
      <c r="K17" s="2"/>
      <c r="L17" s="3"/>
    </row>
    <row r="18" spans="2:16">
      <c r="B18" t="s">
        <v>124</v>
      </c>
      <c r="P18">
        <f>SUM(P11:P17)</f>
        <v>123627.35</v>
      </c>
    </row>
    <row r="20" spans="2:16">
      <c r="B20" t="s">
        <v>14</v>
      </c>
    </row>
    <row r="21" spans="2:16">
      <c r="B21" t="s">
        <v>125</v>
      </c>
    </row>
    <row r="22" spans="2:16">
      <c r="B22" t="s">
        <v>126</v>
      </c>
    </row>
    <row r="23" spans="2:16">
      <c r="B23" t="s">
        <v>127</v>
      </c>
    </row>
    <row r="24" spans="2:16">
      <c r="B24" t="s">
        <v>128</v>
      </c>
    </row>
    <row r="25" spans="2:16">
      <c r="B25" t="s">
        <v>129</v>
      </c>
    </row>
    <row r="26" spans="2:16">
      <c r="B26" t="s">
        <v>130</v>
      </c>
    </row>
    <row r="27" spans="2:16">
      <c r="B27" t="s">
        <v>131</v>
      </c>
    </row>
    <row r="28" spans="2:16">
      <c r="B28" t="s">
        <v>132</v>
      </c>
    </row>
    <row r="29" spans="2:16">
      <c r="B29" t="s">
        <v>133</v>
      </c>
    </row>
    <row r="30" spans="2:16">
      <c r="B30" t="s">
        <v>134</v>
      </c>
    </row>
    <row r="31" spans="2:16">
      <c r="B31" t="s">
        <v>135</v>
      </c>
    </row>
    <row r="32" spans="2:16">
      <c r="B32" t="s">
        <v>136</v>
      </c>
    </row>
    <row r="33" spans="2:18">
      <c r="B33" t="s">
        <v>137</v>
      </c>
    </row>
    <row r="34" spans="2:18">
      <c r="B34" t="s">
        <v>138</v>
      </c>
    </row>
    <row r="35" spans="2:18">
      <c r="B35" t="s">
        <v>139</v>
      </c>
    </row>
    <row r="36" spans="2:18">
      <c r="B36" t="s">
        <v>140</v>
      </c>
    </row>
    <row r="37" spans="2:18">
      <c r="B37" s="5"/>
      <c r="C37" s="2"/>
      <c r="D37" s="3"/>
      <c r="E37" s="3"/>
      <c r="F37" s="2"/>
      <c r="G37" s="2"/>
      <c r="H37" s="3"/>
      <c r="I37" s="3"/>
      <c r="J37" s="2"/>
      <c r="K37" s="2"/>
      <c r="L37" s="3"/>
    </row>
    <row r="38" spans="2:18">
      <c r="B38" s="117" t="s">
        <v>141</v>
      </c>
      <c r="C38" s="117"/>
      <c r="D38" s="117"/>
      <c r="E38" s="117"/>
      <c r="F38" s="117"/>
      <c r="G38" s="117"/>
      <c r="H38" s="117"/>
      <c r="I38" s="117"/>
      <c r="J38" s="2"/>
      <c r="K38" s="2"/>
      <c r="L38" s="3"/>
    </row>
    <row r="39" spans="2:18">
      <c r="B39" s="18" t="s">
        <v>142</v>
      </c>
      <c r="C39" s="18"/>
      <c r="D39" s="14"/>
      <c r="E39" s="118" t="s">
        <v>143</v>
      </c>
      <c r="F39" s="119"/>
      <c r="G39" s="119"/>
      <c r="H39" s="119"/>
      <c r="I39" s="119"/>
      <c r="J39" s="2"/>
      <c r="K39" s="2"/>
      <c r="L39" s="3"/>
      <c r="M39" s="2"/>
      <c r="N39" s="2"/>
      <c r="O39" s="2"/>
      <c r="P39" s="2"/>
      <c r="Q39" s="2"/>
      <c r="R39" s="2"/>
    </row>
    <row r="40" spans="2:18">
      <c r="B40" s="71" t="s">
        <v>144</v>
      </c>
      <c r="C40" s="18"/>
      <c r="D40" s="14"/>
      <c r="E40" s="72" t="s">
        <v>145</v>
      </c>
      <c r="F40" s="73"/>
      <c r="G40" s="18" t="s">
        <v>22</v>
      </c>
      <c r="H40" s="72" t="s">
        <v>146</v>
      </c>
      <c r="I40" s="14"/>
      <c r="J40" s="2"/>
      <c r="K40" s="2"/>
      <c r="L40" s="3"/>
      <c r="M40" s="2"/>
      <c r="N40" s="2"/>
      <c r="O40" s="2"/>
      <c r="P40" s="2"/>
      <c r="Q40" s="2"/>
      <c r="R40" s="2"/>
    </row>
    <row r="41" spans="2:18">
      <c r="B41" s="18"/>
      <c r="C41" s="18"/>
      <c r="D41" s="14"/>
      <c r="E41" s="120" t="str">
        <f>IF(OR(E42="",E42=M42),"", "Wrong")</f>
        <v/>
      </c>
      <c r="F41" s="120"/>
      <c r="G41" s="120"/>
      <c r="H41" s="120"/>
      <c r="I41" s="120"/>
      <c r="J41" s="2"/>
      <c r="K41" s="2"/>
      <c r="L41" s="3"/>
      <c r="M41" s="2"/>
      <c r="N41" s="2"/>
      <c r="O41" s="2"/>
      <c r="P41" s="2"/>
      <c r="Q41" s="2"/>
      <c r="R41" s="2"/>
    </row>
    <row r="42" spans="2:18">
      <c r="B42" s="18"/>
      <c r="C42" s="18"/>
      <c r="D42" s="74" t="s">
        <v>87</v>
      </c>
      <c r="E42" s="121">
        <v>1286400</v>
      </c>
      <c r="F42" s="121"/>
      <c r="G42" s="121"/>
      <c r="H42" s="121"/>
      <c r="I42" s="121"/>
      <c r="J42" s="2"/>
      <c r="K42" s="2"/>
      <c r="L42" s="3"/>
      <c r="M42" s="2">
        <v>1286400</v>
      </c>
      <c r="N42" s="2"/>
      <c r="O42" s="2"/>
      <c r="P42" s="2"/>
      <c r="Q42" s="2"/>
      <c r="R42" s="2"/>
    </row>
    <row r="43" spans="2:18">
      <c r="B43" s="18"/>
      <c r="C43" s="18"/>
      <c r="D43" s="14"/>
      <c r="E43" s="116">
        <v>120000</v>
      </c>
      <c r="F43" s="116"/>
      <c r="G43" s="12" t="s">
        <v>22</v>
      </c>
      <c r="H43" s="116">
        <v>4</v>
      </c>
      <c r="I43" s="116"/>
      <c r="J43" s="2"/>
      <c r="K43" s="2"/>
      <c r="L43" s="3"/>
      <c r="M43" s="2">
        <v>120000</v>
      </c>
      <c r="N43" s="2">
        <v>4</v>
      </c>
      <c r="O43" s="2"/>
      <c r="P43" s="2"/>
      <c r="Q43" s="2"/>
      <c r="R43" s="2"/>
    </row>
    <row r="44" spans="2:18">
      <c r="B44" s="18"/>
      <c r="C44" s="18"/>
      <c r="D44" s="14"/>
      <c r="E44" s="122" t="str">
        <f>IF(OR(E43="",E43=M43),"","Wrong")</f>
        <v/>
      </c>
      <c r="F44" s="122"/>
      <c r="G44" s="18"/>
      <c r="H44" s="122" t="str">
        <f>IF(OR(H43="",H43=N43),"","Wrong")</f>
        <v/>
      </c>
      <c r="I44" s="122"/>
      <c r="J44" s="2"/>
      <c r="K44" s="2"/>
      <c r="L44" s="3"/>
      <c r="M44" s="2"/>
      <c r="N44" s="2"/>
      <c r="O44" s="2"/>
      <c r="P44" s="2"/>
      <c r="Q44" s="2"/>
      <c r="R44" s="2"/>
    </row>
    <row r="45" spans="2:18">
      <c r="B45" s="18"/>
      <c r="C45" s="18"/>
      <c r="D45" s="74" t="s">
        <v>87</v>
      </c>
      <c r="E45" s="75">
        <f>IF(AND(E42&gt;0,E43&gt;0,H43&gt;0),E42/(E43*H43),"")</f>
        <v>2.68</v>
      </c>
      <c r="F45" s="71" t="s">
        <v>147</v>
      </c>
      <c r="G45" s="18"/>
      <c r="H45" s="14"/>
      <c r="I45" s="14"/>
      <c r="J45" s="2"/>
      <c r="K45" s="2"/>
      <c r="L45" s="3"/>
      <c r="M45" s="2"/>
      <c r="N45" s="2"/>
      <c r="O45" s="2"/>
      <c r="P45" s="2"/>
      <c r="Q45" s="2"/>
      <c r="R45" s="2"/>
    </row>
    <row r="46" spans="2:18">
      <c r="B46" s="76"/>
      <c r="C46" s="76"/>
      <c r="D46" s="77"/>
      <c r="E46" s="77"/>
      <c r="F46" s="76"/>
      <c r="G46" s="76"/>
      <c r="H46" s="77"/>
      <c r="I46" s="77"/>
      <c r="J46" s="2"/>
      <c r="K46" s="2"/>
      <c r="L46" s="3"/>
      <c r="M46" s="2"/>
      <c r="N46" s="2"/>
      <c r="O46" s="2"/>
      <c r="P46" s="2"/>
      <c r="Q46" s="2"/>
      <c r="R46" s="2"/>
    </row>
    <row r="47" spans="2:18">
      <c r="B47" s="18" t="s">
        <v>148</v>
      </c>
      <c r="C47" s="18"/>
      <c r="D47" s="14"/>
      <c r="E47" s="118" t="s">
        <v>149</v>
      </c>
      <c r="F47" s="119"/>
      <c r="G47" s="119"/>
      <c r="H47" s="119"/>
      <c r="I47" s="119"/>
      <c r="J47" s="2"/>
      <c r="K47" s="2"/>
      <c r="L47" s="3"/>
      <c r="M47" s="2"/>
      <c r="N47" s="2"/>
      <c r="O47" s="2"/>
      <c r="P47" s="2"/>
      <c r="Q47" s="2"/>
      <c r="R47" s="2"/>
    </row>
    <row r="48" spans="2:18">
      <c r="B48" s="71" t="s">
        <v>150</v>
      </c>
      <c r="C48" s="18"/>
      <c r="D48" s="14"/>
      <c r="E48" s="72" t="s">
        <v>145</v>
      </c>
      <c r="F48" s="73"/>
      <c r="G48" s="18" t="s">
        <v>22</v>
      </c>
      <c r="H48" s="72" t="s">
        <v>151</v>
      </c>
      <c r="I48" s="14"/>
      <c r="J48" s="2"/>
      <c r="K48" s="2"/>
      <c r="L48" s="3"/>
      <c r="M48" s="2"/>
      <c r="N48" s="2"/>
      <c r="O48" s="2"/>
      <c r="P48" s="2"/>
      <c r="Q48" s="2"/>
      <c r="R48" s="2"/>
    </row>
    <row r="49" spans="2:18">
      <c r="B49" s="18"/>
      <c r="C49" s="18"/>
      <c r="D49" s="14"/>
      <c r="E49" s="120" t="str">
        <f>IF(OR(E50="",E50=M50),"", "Wrong")</f>
        <v/>
      </c>
      <c r="F49" s="120"/>
      <c r="G49" s="120"/>
      <c r="H49" s="120"/>
      <c r="I49" s="120"/>
      <c r="J49" s="2"/>
      <c r="K49" s="2"/>
      <c r="L49" s="3"/>
      <c r="M49" s="2"/>
      <c r="N49" s="2"/>
      <c r="O49" s="2"/>
      <c r="P49" s="2"/>
      <c r="Q49" s="2"/>
      <c r="R49" s="2"/>
    </row>
    <row r="50" spans="2:18">
      <c r="B50" s="18"/>
      <c r="C50" s="18"/>
      <c r="D50" s="74" t="s">
        <v>87</v>
      </c>
      <c r="E50" s="121">
        <v>888000</v>
      </c>
      <c r="F50" s="121"/>
      <c r="G50" s="121"/>
      <c r="H50" s="121"/>
      <c r="I50" s="121"/>
      <c r="J50" s="2"/>
      <c r="K50" s="2"/>
      <c r="L50" s="3"/>
      <c r="M50" s="2">
        <v>888000</v>
      </c>
      <c r="N50" s="2"/>
      <c r="O50" s="2"/>
      <c r="P50" s="2"/>
      <c r="Q50" s="2"/>
      <c r="R50" s="2"/>
    </row>
    <row r="51" spans="2:18">
      <c r="B51" s="18"/>
      <c r="C51" s="18"/>
      <c r="D51" s="14"/>
      <c r="E51" s="116">
        <v>120000</v>
      </c>
      <c r="F51" s="116"/>
      <c r="G51" s="12" t="s">
        <v>22</v>
      </c>
      <c r="H51" s="116">
        <v>4</v>
      </c>
      <c r="I51" s="116"/>
      <c r="J51" s="2"/>
      <c r="K51" s="2"/>
      <c r="L51" s="3"/>
      <c r="M51" s="2">
        <v>120000</v>
      </c>
      <c r="N51" s="2">
        <v>4</v>
      </c>
      <c r="O51" s="2"/>
      <c r="P51" s="2"/>
      <c r="Q51" s="2"/>
      <c r="R51" s="2"/>
    </row>
    <row r="52" spans="2:18">
      <c r="B52" s="18"/>
      <c r="C52" s="18"/>
      <c r="D52" s="14"/>
      <c r="E52" s="122" t="str">
        <f>IF(OR(E51="",E51=M51),"","Wrong")</f>
        <v/>
      </c>
      <c r="F52" s="122"/>
      <c r="G52" s="18"/>
      <c r="H52" s="122" t="str">
        <f>IF(OR(H51="",H51=N51),"","Wrong")</f>
        <v/>
      </c>
      <c r="I52" s="122"/>
      <c r="J52" s="2"/>
      <c r="K52" s="2"/>
      <c r="L52" s="3"/>
      <c r="M52" s="2"/>
      <c r="N52" s="2"/>
      <c r="O52" s="2"/>
      <c r="P52" s="2"/>
      <c r="Q52" s="2"/>
      <c r="R52" s="2"/>
    </row>
    <row r="53" spans="2:18">
      <c r="B53" s="18"/>
      <c r="C53" s="18"/>
      <c r="D53" s="74" t="s">
        <v>87</v>
      </c>
      <c r="E53" s="75">
        <f>IF(AND(E50&gt;0,E51&gt;0,H51&gt;0),E50/(E51*H51),"")</f>
        <v>1.85</v>
      </c>
      <c r="F53" s="71" t="s">
        <v>152</v>
      </c>
      <c r="G53" s="18"/>
      <c r="H53" s="14"/>
      <c r="I53" s="14"/>
      <c r="J53" s="2"/>
      <c r="K53" s="2"/>
      <c r="L53" s="3"/>
      <c r="M53" s="2"/>
      <c r="N53" s="2"/>
      <c r="O53" s="2"/>
      <c r="P53" s="2"/>
      <c r="Q53" s="2"/>
      <c r="R53" s="2"/>
    </row>
    <row r="54" spans="2:18">
      <c r="B54" s="76"/>
      <c r="C54" s="76"/>
      <c r="D54" s="78"/>
      <c r="E54" s="79"/>
      <c r="F54" s="76"/>
      <c r="G54" s="76"/>
      <c r="H54" s="77"/>
      <c r="I54" s="77"/>
      <c r="J54" s="2"/>
      <c r="K54" s="2"/>
      <c r="L54" s="3"/>
      <c r="M54" s="2"/>
      <c r="N54" s="2"/>
      <c r="O54" s="2"/>
      <c r="P54" s="2"/>
      <c r="Q54" s="2"/>
      <c r="R54" s="2"/>
    </row>
    <row r="55" spans="2:18">
      <c r="B55" s="117" t="s">
        <v>153</v>
      </c>
      <c r="C55" s="117"/>
      <c r="D55" s="117"/>
      <c r="E55" s="117"/>
      <c r="F55" s="117"/>
      <c r="G55" s="117"/>
      <c r="H55" s="117"/>
      <c r="I55" s="117"/>
      <c r="J55" s="117"/>
      <c r="K55" s="2"/>
      <c r="L55" s="3"/>
      <c r="M55" s="2"/>
      <c r="N55" s="2"/>
      <c r="O55" s="2"/>
      <c r="P55" s="2"/>
      <c r="Q55" s="2"/>
      <c r="R55" s="2"/>
    </row>
    <row r="56" spans="2:18">
      <c r="B56" s="71" t="s">
        <v>154</v>
      </c>
      <c r="C56" s="18"/>
      <c r="D56" s="74"/>
      <c r="E56" s="123" t="s">
        <v>155</v>
      </c>
      <c r="F56" s="124"/>
      <c r="G56" s="12" t="s">
        <v>22</v>
      </c>
      <c r="H56" s="80" t="s">
        <v>156</v>
      </c>
      <c r="I56" s="81" t="s">
        <v>22</v>
      </c>
      <c r="J56" s="82" t="s">
        <v>157</v>
      </c>
      <c r="K56" s="2"/>
      <c r="L56" s="3"/>
      <c r="M56" s="2"/>
      <c r="N56" s="2"/>
      <c r="O56" s="2"/>
      <c r="P56" s="2"/>
      <c r="Q56" s="2"/>
      <c r="R56" s="2"/>
    </row>
    <row r="57" spans="2:18">
      <c r="B57" s="18"/>
      <c r="C57" s="18"/>
      <c r="D57" s="74"/>
      <c r="E57" s="75"/>
      <c r="F57" s="18"/>
      <c r="G57" s="18"/>
      <c r="H57" s="14"/>
      <c r="I57" s="14"/>
      <c r="J57" s="18"/>
      <c r="K57" s="2"/>
      <c r="L57" s="3"/>
      <c r="M57" s="2"/>
      <c r="N57" s="2"/>
      <c r="O57" s="2"/>
      <c r="P57" s="2"/>
      <c r="Q57" s="2"/>
      <c r="R57" s="2"/>
    </row>
    <row r="58" spans="2:18">
      <c r="B58" s="125" t="s">
        <v>158</v>
      </c>
      <c r="C58" s="125"/>
      <c r="D58" s="125"/>
      <c r="E58" s="126">
        <v>119000</v>
      </c>
      <c r="F58" s="126"/>
      <c r="G58" s="83" t="s">
        <v>22</v>
      </c>
      <c r="H58" s="84">
        <v>4</v>
      </c>
      <c r="I58" s="85" t="s">
        <v>22</v>
      </c>
      <c r="J58" s="86">
        <f>+E45</f>
        <v>2.68</v>
      </c>
      <c r="K58" s="2"/>
      <c r="L58" s="3"/>
      <c r="M58" s="2">
        <v>119000</v>
      </c>
      <c r="N58" s="2">
        <v>4</v>
      </c>
      <c r="O58" s="2">
        <v>2.68</v>
      </c>
      <c r="P58" s="2"/>
      <c r="Q58" s="2"/>
      <c r="R58" s="2"/>
    </row>
    <row r="59" spans="2:18">
      <c r="B59" s="18"/>
      <c r="C59" s="18"/>
      <c r="D59" s="74"/>
      <c r="E59" s="127" t="str">
        <f>IF(OR(E58="",E58=M58),"","Wrong")</f>
        <v/>
      </c>
      <c r="F59" s="127"/>
      <c r="G59" s="18"/>
      <c r="H59" s="87" t="str">
        <f>IF(OR(H58="",H58=N58),"","Wrong")</f>
        <v/>
      </c>
      <c r="I59" s="88"/>
      <c r="J59" s="87" t="str">
        <f>IF(OR(J58="",J58=O58),"","Wrong")</f>
        <v/>
      </c>
      <c r="K59" s="2"/>
      <c r="L59" s="3"/>
      <c r="M59" s="2"/>
      <c r="N59" s="2"/>
      <c r="O59" s="2"/>
      <c r="P59" s="2"/>
      <c r="Q59" s="2"/>
      <c r="R59" s="2"/>
    </row>
    <row r="60" spans="2:18">
      <c r="B60" s="125" t="s">
        <v>158</v>
      </c>
      <c r="C60" s="125"/>
      <c r="D60" s="125"/>
      <c r="E60" s="128">
        <f>IF(AND(E58&gt;0,H58&gt;0,J58&gt;0),E58*H58*J58,"")</f>
        <v>1275680</v>
      </c>
      <c r="F60" s="128"/>
      <c r="G60" s="12"/>
      <c r="H60" s="89"/>
      <c r="I60" s="81"/>
      <c r="J60" s="90"/>
      <c r="K60" s="2"/>
      <c r="L60" s="3"/>
      <c r="M60" s="2"/>
      <c r="N60" s="2"/>
      <c r="O60" s="2"/>
      <c r="P60" s="2"/>
      <c r="Q60" s="2"/>
      <c r="R60" s="2"/>
    </row>
    <row r="61" spans="2:18">
      <c r="B61" s="76"/>
      <c r="C61" s="76"/>
      <c r="D61" s="78"/>
      <c r="E61" s="79"/>
      <c r="F61" s="76"/>
      <c r="G61" s="76"/>
      <c r="H61" s="77"/>
      <c r="I61" s="77"/>
      <c r="J61" s="2"/>
      <c r="K61" s="2"/>
      <c r="L61" s="3"/>
      <c r="M61" s="2"/>
      <c r="N61" s="2"/>
      <c r="O61" s="2"/>
      <c r="P61" s="2"/>
      <c r="Q61" s="2"/>
      <c r="R61" s="2"/>
    </row>
    <row r="62" spans="2:18">
      <c r="B62" s="71" t="s">
        <v>159</v>
      </c>
      <c r="C62" s="18"/>
      <c r="D62" s="74"/>
      <c r="E62" s="123" t="s">
        <v>155</v>
      </c>
      <c r="F62" s="124"/>
      <c r="G62" s="12" t="s">
        <v>22</v>
      </c>
      <c r="H62" s="80" t="s">
        <v>156</v>
      </c>
      <c r="I62" s="81" t="s">
        <v>22</v>
      </c>
      <c r="J62" s="82" t="s">
        <v>160</v>
      </c>
      <c r="K62" s="2"/>
      <c r="L62" s="3"/>
      <c r="M62" s="2"/>
      <c r="N62" s="2"/>
      <c r="O62" s="2"/>
      <c r="P62" s="2"/>
      <c r="Q62" s="2"/>
      <c r="R62" s="2"/>
    </row>
    <row r="63" spans="2:18">
      <c r="B63" s="18"/>
      <c r="C63" s="18"/>
      <c r="D63" s="74"/>
      <c r="E63" s="75"/>
      <c r="F63" s="18"/>
      <c r="G63" s="18"/>
      <c r="H63" s="14"/>
      <c r="I63" s="14"/>
      <c r="J63" s="18"/>
      <c r="K63" s="2"/>
      <c r="L63" s="3"/>
      <c r="M63" s="2"/>
      <c r="N63" s="2"/>
      <c r="O63" s="2"/>
      <c r="P63" s="2"/>
      <c r="Q63" s="2"/>
      <c r="R63" s="2"/>
    </row>
    <row r="64" spans="2:18">
      <c r="B64" s="125" t="s">
        <v>161</v>
      </c>
      <c r="C64" s="125"/>
      <c r="D64" s="125"/>
      <c r="E64" s="126">
        <v>119000</v>
      </c>
      <c r="F64" s="126"/>
      <c r="G64" s="83" t="s">
        <v>22</v>
      </c>
      <c r="H64" s="84">
        <v>4</v>
      </c>
      <c r="I64" s="85" t="s">
        <v>22</v>
      </c>
      <c r="J64" s="86">
        <f>+E53</f>
        <v>1.85</v>
      </c>
      <c r="K64" s="2"/>
      <c r="L64" s="3"/>
      <c r="M64" s="2">
        <v>119000</v>
      </c>
      <c r="N64" s="2">
        <v>4</v>
      </c>
      <c r="O64" s="2">
        <v>1.85</v>
      </c>
      <c r="P64" s="2"/>
      <c r="Q64" s="2"/>
      <c r="R64" s="2"/>
    </row>
    <row r="65" spans="2:18">
      <c r="B65" s="18"/>
      <c r="C65" s="18"/>
      <c r="D65" s="74"/>
      <c r="E65" s="127" t="str">
        <f>IF(OR(E64="",E64=M64),"","Wrong")</f>
        <v/>
      </c>
      <c r="F65" s="127"/>
      <c r="G65" s="18"/>
      <c r="H65" s="87" t="str">
        <f>IF(OR(H64="",H64=N64),"","Wrong")</f>
        <v/>
      </c>
      <c r="I65" s="88"/>
      <c r="J65" s="87" t="str">
        <f>IF(OR(J64="",J64=O64),"","Wrong")</f>
        <v/>
      </c>
      <c r="K65" s="2"/>
      <c r="L65" s="3"/>
      <c r="M65" s="2"/>
      <c r="N65" s="2"/>
      <c r="O65" s="2"/>
      <c r="P65" s="2"/>
      <c r="Q65" s="2"/>
      <c r="R65" s="2"/>
    </row>
    <row r="66" spans="2:18">
      <c r="B66" s="125" t="s">
        <v>161</v>
      </c>
      <c r="C66" s="125"/>
      <c r="D66" s="125"/>
      <c r="E66" s="128">
        <f>IF(AND(E64&gt;0,H64&gt;0,J64&gt;0),E64*H64*J64,"")</f>
        <v>880600</v>
      </c>
      <c r="F66" s="128"/>
      <c r="G66" s="12"/>
      <c r="H66" s="89"/>
      <c r="I66" s="81"/>
      <c r="J66" s="90"/>
      <c r="K66" s="2"/>
      <c r="L66" s="3"/>
      <c r="M66" s="2"/>
      <c r="N66" s="2"/>
      <c r="O66" s="2"/>
      <c r="P66" s="2"/>
      <c r="Q66" s="2"/>
      <c r="R66" s="2"/>
    </row>
    <row r="67" spans="2:18">
      <c r="B67" s="76"/>
      <c r="C67" s="76"/>
      <c r="D67" s="78"/>
      <c r="E67" s="79"/>
      <c r="F67" s="76"/>
      <c r="G67" s="76"/>
      <c r="H67" s="77"/>
      <c r="I67" s="77"/>
      <c r="J67" s="2"/>
      <c r="K67" s="2"/>
      <c r="L67" s="3"/>
      <c r="M67" s="2"/>
      <c r="N67" s="2"/>
      <c r="O67" s="2"/>
      <c r="P67" s="2"/>
      <c r="Q67" s="2"/>
      <c r="R67" s="2"/>
    </row>
    <row r="68" spans="2:18">
      <c r="B68" s="125" t="s">
        <v>162</v>
      </c>
      <c r="C68" s="125"/>
      <c r="D68" s="125"/>
      <c r="E68" s="123" t="s">
        <v>163</v>
      </c>
      <c r="F68" s="124"/>
      <c r="G68" s="91" t="s">
        <v>164</v>
      </c>
      <c r="H68" s="123" t="s">
        <v>165</v>
      </c>
      <c r="I68" s="124"/>
      <c r="J68" s="18"/>
      <c r="K68" s="2"/>
      <c r="L68" s="3"/>
      <c r="M68" s="2"/>
      <c r="N68" s="2"/>
      <c r="O68" s="2"/>
      <c r="P68" s="2"/>
      <c r="Q68" s="2"/>
      <c r="R68" s="2"/>
    </row>
    <row r="69" spans="2:18">
      <c r="B69" s="71" t="s">
        <v>166</v>
      </c>
      <c r="C69" s="18"/>
      <c r="D69" s="74"/>
      <c r="E69" s="75"/>
      <c r="F69" s="18"/>
      <c r="G69" s="12"/>
      <c r="H69" s="14"/>
      <c r="I69" s="14"/>
      <c r="J69" s="18"/>
      <c r="K69" s="2"/>
      <c r="L69" s="3"/>
      <c r="M69" s="2"/>
      <c r="N69" s="2"/>
      <c r="O69" s="2"/>
      <c r="P69" s="2"/>
      <c r="Q69" s="2"/>
      <c r="R69" s="2"/>
    </row>
    <row r="70" spans="2:18">
      <c r="B70" s="125" t="s">
        <v>167</v>
      </c>
      <c r="C70" s="125"/>
      <c r="D70" s="125"/>
      <c r="E70" s="130">
        <v>1300000</v>
      </c>
      <c r="F70" s="130"/>
      <c r="G70" s="91" t="s">
        <v>164</v>
      </c>
      <c r="H70" s="130">
        <f>+E60</f>
        <v>1275680</v>
      </c>
      <c r="I70" s="130"/>
      <c r="J70" s="18"/>
      <c r="K70" s="2"/>
      <c r="L70" s="3"/>
      <c r="M70" s="2">
        <v>1300000</v>
      </c>
      <c r="N70" s="2"/>
      <c r="O70" s="2">
        <v>1275680</v>
      </c>
      <c r="P70" s="2"/>
      <c r="Q70" s="2"/>
      <c r="R70" s="2"/>
    </row>
    <row r="71" spans="2:18">
      <c r="B71" s="18"/>
      <c r="C71" s="18"/>
      <c r="D71" s="74"/>
      <c r="E71" s="127" t="str">
        <f>IF(OR(E70="",E70=M70),"","Wrong")</f>
        <v/>
      </c>
      <c r="F71" s="127"/>
      <c r="G71" s="18"/>
      <c r="H71" s="127" t="str">
        <f>IF(OR(H70="",H70=O70),"","Wrong")</f>
        <v/>
      </c>
      <c r="I71" s="127"/>
      <c r="J71" s="18"/>
      <c r="K71" s="2"/>
      <c r="L71" s="3"/>
      <c r="M71" s="2"/>
      <c r="N71" s="2"/>
      <c r="O71" s="2"/>
      <c r="P71" s="2"/>
      <c r="Q71" s="2"/>
      <c r="R71" s="2"/>
    </row>
    <row r="72" spans="2:18">
      <c r="B72" s="125" t="s">
        <v>167</v>
      </c>
      <c r="C72" s="125"/>
      <c r="D72" s="125"/>
      <c r="E72" s="138">
        <f>IF(AND(E70&gt;0,H70&gt;0),E70-H70,"")</f>
        <v>24320</v>
      </c>
      <c r="F72" s="138"/>
      <c r="G72" s="129" t="s">
        <v>168</v>
      </c>
      <c r="H72" s="129"/>
      <c r="I72" s="14"/>
      <c r="J72" s="18"/>
      <c r="K72" s="2"/>
      <c r="L72" s="3"/>
      <c r="M72" s="2"/>
      <c r="N72" s="2"/>
      <c r="O72" s="2" t="s">
        <v>169</v>
      </c>
      <c r="P72" s="2"/>
      <c r="Q72" s="2"/>
      <c r="R72" s="2"/>
    </row>
    <row r="73" spans="2:18">
      <c r="B73" s="18"/>
      <c r="C73" s="18"/>
      <c r="D73" s="74"/>
      <c r="E73" s="75"/>
      <c r="F73" s="18"/>
      <c r="G73" s="127"/>
      <c r="H73" s="127"/>
      <c r="I73" s="14"/>
      <c r="J73" s="18"/>
      <c r="K73" s="2"/>
      <c r="L73" s="3"/>
      <c r="M73" s="2"/>
      <c r="N73" s="2"/>
      <c r="O73" s="2"/>
      <c r="P73" s="2"/>
      <c r="Q73" s="2"/>
      <c r="R73" s="2"/>
    </row>
    <row r="74" spans="2:18">
      <c r="B74" s="76"/>
      <c r="C74" s="76"/>
      <c r="D74" s="78"/>
      <c r="E74" s="79"/>
      <c r="F74" s="76"/>
      <c r="G74" s="76"/>
      <c r="H74" s="77"/>
      <c r="I74" s="77"/>
      <c r="J74" s="76"/>
      <c r="K74" s="2"/>
      <c r="L74" s="3"/>
      <c r="M74" s="2"/>
      <c r="N74" s="2"/>
      <c r="O74" s="2"/>
      <c r="P74" s="2"/>
      <c r="Q74" s="2"/>
      <c r="R74" s="2"/>
    </row>
    <row r="75" spans="2:18">
      <c r="B75" s="125" t="s">
        <v>170</v>
      </c>
      <c r="C75" s="125"/>
      <c r="D75" s="125"/>
      <c r="E75" s="123" t="s">
        <v>171</v>
      </c>
      <c r="F75" s="124"/>
      <c r="G75" s="91" t="s">
        <v>164</v>
      </c>
      <c r="H75" s="123" t="s">
        <v>172</v>
      </c>
      <c r="I75" s="124"/>
      <c r="J75" s="18"/>
      <c r="K75" s="2"/>
      <c r="L75" s="3"/>
      <c r="M75" s="2"/>
      <c r="N75" s="2"/>
      <c r="O75" s="2"/>
      <c r="P75" s="2"/>
      <c r="Q75" s="2"/>
      <c r="R75" s="2"/>
    </row>
    <row r="76" spans="2:18">
      <c r="B76" s="71" t="s">
        <v>173</v>
      </c>
      <c r="C76" s="18"/>
      <c r="D76" s="74"/>
      <c r="E76" s="75"/>
      <c r="F76" s="18"/>
      <c r="G76" s="12"/>
      <c r="H76" s="14"/>
      <c r="I76" s="14"/>
      <c r="J76" s="18"/>
      <c r="K76" s="2"/>
      <c r="L76" s="3"/>
      <c r="M76" s="2"/>
      <c r="N76" s="2"/>
      <c r="O76" s="2"/>
      <c r="P76" s="2"/>
      <c r="Q76" s="2"/>
      <c r="R76" s="2"/>
    </row>
    <row r="77" spans="2:18">
      <c r="B77" s="131" t="s">
        <v>87</v>
      </c>
      <c r="C77" s="132"/>
      <c r="D77" s="132"/>
      <c r="E77" s="130">
        <v>927010</v>
      </c>
      <c r="F77" s="130"/>
      <c r="G77" s="91" t="s">
        <v>164</v>
      </c>
      <c r="H77" s="130">
        <f>+E66</f>
        <v>880600</v>
      </c>
      <c r="I77" s="130"/>
      <c r="J77" s="18"/>
      <c r="K77" s="2"/>
      <c r="L77" s="3"/>
      <c r="M77" s="2">
        <v>927010</v>
      </c>
      <c r="N77" s="2"/>
      <c r="O77" s="2">
        <v>880600</v>
      </c>
      <c r="P77" s="2"/>
      <c r="Q77" s="2"/>
      <c r="R77" s="2"/>
    </row>
    <row r="78" spans="2:18">
      <c r="B78" s="18"/>
      <c r="C78" s="18"/>
      <c r="D78" s="74"/>
      <c r="E78" s="127" t="str">
        <f>IF(OR(E77="",E77=M77),"","Wrong")</f>
        <v/>
      </c>
      <c r="F78" s="127"/>
      <c r="G78" s="18"/>
      <c r="H78" s="127" t="str">
        <f>IF(OR(H77="",H77=O77),"","Wrong")</f>
        <v/>
      </c>
      <c r="I78" s="127"/>
      <c r="J78" s="18"/>
      <c r="K78" s="2"/>
      <c r="L78" s="3"/>
      <c r="M78" s="2"/>
      <c r="N78" s="2"/>
      <c r="O78" s="2"/>
      <c r="P78" s="2"/>
      <c r="Q78" s="2"/>
      <c r="R78" s="2"/>
    </row>
    <row r="79" spans="2:18">
      <c r="B79" s="131" t="s">
        <v>87</v>
      </c>
      <c r="C79" s="132"/>
      <c r="D79" s="132"/>
      <c r="E79" s="139">
        <f>IF(AND(E77&gt;0,H77&gt;0),E77-H77,"")</f>
        <v>46410</v>
      </c>
      <c r="F79" s="139"/>
      <c r="G79" s="129" t="s">
        <v>168</v>
      </c>
      <c r="H79" s="129"/>
      <c r="I79" s="14"/>
      <c r="J79" s="18"/>
      <c r="K79" s="2"/>
      <c r="L79" s="3"/>
      <c r="M79" s="2"/>
      <c r="N79" s="2"/>
      <c r="O79" s="2" t="s">
        <v>169</v>
      </c>
      <c r="P79" s="2"/>
      <c r="Q79" s="2"/>
      <c r="R79" s="2"/>
    </row>
    <row r="80" spans="2:18">
      <c r="B80" s="18"/>
      <c r="C80" s="18"/>
      <c r="D80" s="74"/>
      <c r="E80" s="75"/>
      <c r="F80" s="18"/>
      <c r="G80" s="127"/>
      <c r="H80" s="127"/>
      <c r="I80" s="14"/>
      <c r="J80" s="18"/>
      <c r="K80" s="2" t="s">
        <v>211</v>
      </c>
      <c r="L80" s="3"/>
      <c r="M80" s="2"/>
      <c r="N80" s="2"/>
      <c r="O80" s="2"/>
      <c r="P80" s="2"/>
      <c r="Q80" s="2"/>
      <c r="R80" s="2"/>
    </row>
    <row r="81" spans="2:22">
      <c r="B81" s="76"/>
      <c r="C81" s="76"/>
      <c r="D81" s="78"/>
      <c r="E81" s="79"/>
      <c r="F81" s="76"/>
      <c r="G81" s="76"/>
      <c r="H81" s="77"/>
      <c r="I81" s="77"/>
      <c r="J81" s="2"/>
      <c r="K81" s="2"/>
      <c r="L81" s="3"/>
      <c r="M81" s="2"/>
      <c r="N81" s="2"/>
      <c r="O81" s="2"/>
      <c r="P81" s="2"/>
      <c r="Q81" s="2"/>
      <c r="R81" s="2"/>
    </row>
    <row r="82" spans="2:22">
      <c r="B82" s="2"/>
      <c r="C82" s="2"/>
      <c r="D82" s="3"/>
      <c r="E82" s="3"/>
      <c r="F82" s="2"/>
      <c r="G82" s="2"/>
      <c r="H82" s="3"/>
      <c r="I82" s="3"/>
      <c r="J82" s="2"/>
      <c r="K82" s="2"/>
      <c r="L82" s="3"/>
    </row>
    <row r="83" spans="2:22">
      <c r="B83" s="2"/>
      <c r="C83" s="2"/>
      <c r="D83" s="3"/>
      <c r="E83" s="3"/>
      <c r="F83" s="2"/>
      <c r="G83" s="2"/>
      <c r="H83" s="3"/>
      <c r="I83" s="3"/>
      <c r="J83" s="2"/>
      <c r="K83" s="2"/>
      <c r="L83" s="3"/>
    </row>
    <row r="84" spans="2:22">
      <c r="B84" s="2" t="s">
        <v>174</v>
      </c>
      <c r="C84" s="2"/>
      <c r="D84" s="28" t="s">
        <v>175</v>
      </c>
      <c r="E84" s="3"/>
      <c r="F84" s="1" t="s">
        <v>176</v>
      </c>
      <c r="G84" s="1"/>
      <c r="H84" s="92" t="s">
        <v>177</v>
      </c>
      <c r="I84" s="92"/>
      <c r="J84" s="1" t="s">
        <v>178</v>
      </c>
      <c r="K84" s="1"/>
      <c r="L84" s="3"/>
      <c r="U84" s="103"/>
      <c r="V84" s="103"/>
    </row>
    <row r="85" spans="2:22">
      <c r="B85" s="10"/>
      <c r="C85" s="8" t="s">
        <v>179</v>
      </c>
      <c r="D85" s="9"/>
      <c r="E85" s="9"/>
      <c r="F85" s="10" t="s">
        <v>180</v>
      </c>
      <c r="G85" s="8" t="s">
        <v>22</v>
      </c>
      <c r="H85" s="9" t="s">
        <v>181</v>
      </c>
      <c r="I85" s="9"/>
      <c r="J85" s="10" t="s">
        <v>182</v>
      </c>
      <c r="K85" s="8" t="s">
        <v>22</v>
      </c>
      <c r="L85" s="93" t="s">
        <v>181</v>
      </c>
      <c r="U85" s="103"/>
      <c r="V85" s="103"/>
    </row>
    <row r="86" spans="2:22">
      <c r="B86" s="14"/>
      <c r="C86" s="14"/>
      <c r="D86" s="14"/>
      <c r="E86" s="14"/>
      <c r="F86" s="94">
        <f>4*120000</f>
        <v>480000</v>
      </c>
      <c r="G86" s="12" t="s">
        <v>22</v>
      </c>
      <c r="H86" s="95">
        <v>2.68</v>
      </c>
      <c r="I86" s="16"/>
      <c r="J86" s="94">
        <f>4*119000</f>
        <v>476000</v>
      </c>
      <c r="K86" s="12" t="s">
        <v>22</v>
      </c>
      <c r="L86" s="95">
        <v>2.68</v>
      </c>
      <c r="M86">
        <f>4*120000</f>
        <v>480000</v>
      </c>
      <c r="O86">
        <v>476000</v>
      </c>
      <c r="P86">
        <v>2.68</v>
      </c>
      <c r="R86" s="103"/>
      <c r="S86" s="103"/>
      <c r="T86" s="103"/>
      <c r="V86" s="105"/>
    </row>
    <row r="87" spans="2:22">
      <c r="B87" s="96">
        <v>1300000</v>
      </c>
      <c r="C87" s="12"/>
      <c r="D87" s="14"/>
      <c r="E87" s="14"/>
      <c r="F87" s="17">
        <f>IF(AND(F86&gt;0,H86&gt;0),F86*H86,"")</f>
        <v>1286400</v>
      </c>
      <c r="G87" s="12"/>
      <c r="H87" s="14"/>
      <c r="I87" s="14"/>
      <c r="J87" s="18"/>
      <c r="K87" s="12"/>
      <c r="L87" s="17">
        <f>IF(AND(L86&gt;0,J86&gt;0),L86*J86,"")</f>
        <v>1275680</v>
      </c>
      <c r="M87">
        <v>1300000</v>
      </c>
      <c r="T87" s="106"/>
      <c r="U87" s="104"/>
      <c r="V87" s="105"/>
    </row>
    <row r="88" spans="2:22">
      <c r="B88" s="19" t="str">
        <f>IF(B87&gt;0,IF(B87=M87,"","Wrong FOH"),"")</f>
        <v/>
      </c>
      <c r="C88" s="12"/>
      <c r="D88" s="20"/>
      <c r="E88" s="14"/>
      <c r="F88" s="19" t="str">
        <f>IF(F86&gt;0,IF(F86=M86,"","DH Wrong"),"")</f>
        <v/>
      </c>
      <c r="G88" s="12"/>
      <c r="H88" s="20" t="str">
        <f>IF(H86&gt;0,IF(H86=P86,"","SR Wrong"),"")</f>
        <v/>
      </c>
      <c r="I88" s="14"/>
      <c r="J88" s="19" t="str">
        <f>IF(J86&gt;0,IF(J86=O86,"","SH Wrong"),"")</f>
        <v/>
      </c>
      <c r="K88" s="12"/>
      <c r="L88" s="20" t="str">
        <f>IF(L86&gt;0,IF(L86=P86,"","SR Wrong"),"")</f>
        <v/>
      </c>
      <c r="U88" s="104"/>
      <c r="V88" s="105"/>
    </row>
    <row r="89" spans="2:22">
      <c r="B89" s="18"/>
      <c r="C89" s="21"/>
      <c r="D89" s="22">
        <f>IF(AND(B87&gt;0,F86&gt;0,H86&gt;0),ABS(B87-F87),"")</f>
        <v>13600</v>
      </c>
      <c r="E89" s="57" t="s">
        <v>183</v>
      </c>
      <c r="F89" s="23"/>
      <c r="G89" s="21"/>
      <c r="H89" s="22">
        <f>IF(AND(H86&gt;0,F86&gt;0,J86&gt;0,L86&gt;0),ABS(F87-L87),"")</f>
        <v>10720</v>
      </c>
      <c r="I89" s="57" t="s">
        <v>183</v>
      </c>
      <c r="J89" s="23"/>
      <c r="K89" s="24"/>
      <c r="L89" s="14"/>
      <c r="M89" s="137">
        <f>+H89+D89</f>
        <v>24320</v>
      </c>
      <c r="U89" s="104"/>
      <c r="V89" s="105"/>
    </row>
    <row r="90" spans="2:22">
      <c r="B90" s="18"/>
      <c r="C90" s="25"/>
      <c r="D90" s="27" t="s">
        <v>184</v>
      </c>
      <c r="E90" s="26"/>
      <c r="F90" s="25"/>
      <c r="G90" s="25"/>
      <c r="H90" s="27" t="s">
        <v>185</v>
      </c>
      <c r="I90" s="26"/>
      <c r="J90" s="25"/>
      <c r="K90" s="25"/>
      <c r="L90" s="14"/>
      <c r="U90" s="104"/>
      <c r="V90" s="105"/>
    </row>
    <row r="91" spans="2:22">
      <c r="D91" s="97"/>
      <c r="E91" s="97"/>
      <c r="H91" s="97"/>
      <c r="I91" s="97"/>
      <c r="L91" s="97"/>
      <c r="U91" s="104"/>
      <c r="V91" s="105"/>
    </row>
    <row r="92" spans="2:22">
      <c r="B92" s="6" t="s">
        <v>186</v>
      </c>
      <c r="C92" s="2"/>
      <c r="D92" s="3"/>
      <c r="E92" s="3"/>
      <c r="F92" s="2"/>
      <c r="G92" s="2"/>
      <c r="H92" s="3"/>
      <c r="I92" s="3"/>
      <c r="J92" s="2"/>
      <c r="K92" s="2"/>
      <c r="L92" s="3"/>
      <c r="U92" s="104"/>
      <c r="V92" s="105"/>
    </row>
    <row r="93" spans="2:22">
      <c r="B93" s="10"/>
      <c r="C93" s="8" t="s">
        <v>187</v>
      </c>
      <c r="D93" s="9"/>
      <c r="E93" s="9"/>
      <c r="F93" s="10" t="s">
        <v>188</v>
      </c>
      <c r="G93" s="8" t="s">
        <v>22</v>
      </c>
      <c r="H93" s="9" t="s">
        <v>210</v>
      </c>
      <c r="I93" s="9"/>
      <c r="J93" s="10" t="s">
        <v>182</v>
      </c>
      <c r="K93" s="8" t="s">
        <v>22</v>
      </c>
      <c r="L93" s="9" t="s">
        <v>189</v>
      </c>
      <c r="U93" s="104"/>
      <c r="V93" s="105"/>
    </row>
    <row r="94" spans="2:22">
      <c r="B94" s="14"/>
      <c r="C94" s="14"/>
      <c r="D94" s="14"/>
      <c r="E94" s="14"/>
      <c r="F94" s="94">
        <v>487900</v>
      </c>
      <c r="G94" s="12" t="s">
        <v>22</v>
      </c>
      <c r="H94" s="95">
        <v>1.85</v>
      </c>
      <c r="I94" s="16"/>
      <c r="J94" s="94">
        <f>4*119000</f>
        <v>476000</v>
      </c>
      <c r="K94" s="12" t="s">
        <v>22</v>
      </c>
      <c r="L94" s="95">
        <v>1.85</v>
      </c>
      <c r="M94">
        <v>487900</v>
      </c>
      <c r="O94">
        <v>476000</v>
      </c>
      <c r="P94">
        <v>1.85</v>
      </c>
      <c r="U94" s="104"/>
      <c r="V94" s="105"/>
    </row>
    <row r="95" spans="2:22">
      <c r="B95" s="96">
        <v>927010</v>
      </c>
      <c r="C95" s="12"/>
      <c r="D95" s="14"/>
      <c r="E95" s="14"/>
      <c r="F95" s="17">
        <f>IF(AND(F94&gt;0,H94&gt;0),F94*H94,"")</f>
        <v>902615</v>
      </c>
      <c r="G95" s="12"/>
      <c r="H95" s="14"/>
      <c r="I95" s="14"/>
      <c r="J95" s="18"/>
      <c r="K95" s="12"/>
      <c r="L95" s="17">
        <f>IF(AND(L94&gt;0,J94&gt;0),L94*J94,"")</f>
        <v>880600</v>
      </c>
      <c r="M95">
        <v>927010</v>
      </c>
      <c r="U95" s="104"/>
      <c r="V95" s="105"/>
    </row>
    <row r="96" spans="2:22">
      <c r="B96" s="19" t="str">
        <f>IF(B95&gt;0,IF(B95=M95,"","Wrong VOH"),"")</f>
        <v/>
      </c>
      <c r="C96" s="12"/>
      <c r="D96" s="20"/>
      <c r="E96" s="14"/>
      <c r="F96" s="19" t="str">
        <f>IF(F94&gt;0,IF(F94=M94,"","AH Wrong"),"")</f>
        <v/>
      </c>
      <c r="G96" s="12"/>
      <c r="H96" s="20" t="str">
        <f>IF(H94&gt;0,IF(H94=P94,"","SR Wrong"),"")</f>
        <v/>
      </c>
      <c r="I96" s="14"/>
      <c r="J96" s="19" t="str">
        <f>IF(J94&gt;0,IF(J94=O94,"","SH Wrong"),"")</f>
        <v/>
      </c>
      <c r="K96" s="12"/>
      <c r="L96" s="20" t="str">
        <f>IF(L94&gt;0,IF(L94=P94,"","SR Wrong"),"")</f>
        <v/>
      </c>
      <c r="U96" s="104"/>
      <c r="V96" s="105"/>
    </row>
    <row r="97" spans="2:22">
      <c r="B97" s="18"/>
      <c r="C97" s="21"/>
      <c r="D97" s="22">
        <f>IF(AND(B95&gt;0,F94&gt;0,H94&gt;0),ABS(B95-F95),"")</f>
        <v>24395</v>
      </c>
      <c r="E97" s="23" t="str">
        <f>IF(AND(B95&gt;0,F94&gt;0,H94&gt;0),IF(B95&gt;F95,"U","F"),"")</f>
        <v>U</v>
      </c>
      <c r="F97" s="23"/>
      <c r="G97" s="21"/>
      <c r="H97" s="22">
        <f>IF(AND(H94&gt;0,F94&gt;0,J94&gt;0,L94&gt;0),ABS(F95-L95),"")</f>
        <v>22015</v>
      </c>
      <c r="I97" s="23" t="str">
        <f>IF(AND(F94&gt;0,J94&gt;0),IF(F94&gt;J94,"U","F"),"")</f>
        <v>U</v>
      </c>
      <c r="J97" s="23"/>
      <c r="K97" s="24"/>
      <c r="L97" s="14"/>
      <c r="U97" s="104"/>
      <c r="V97" s="105"/>
    </row>
    <row r="98" spans="2:22">
      <c r="B98" s="18"/>
      <c r="C98" s="25"/>
      <c r="D98" s="27" t="s">
        <v>184</v>
      </c>
      <c r="E98" s="98" t="s">
        <v>183</v>
      </c>
      <c r="F98" s="25"/>
      <c r="G98" s="25"/>
      <c r="H98" s="27" t="s">
        <v>190</v>
      </c>
      <c r="I98" s="98" t="s">
        <v>183</v>
      </c>
      <c r="J98" s="25"/>
      <c r="K98" s="25"/>
      <c r="L98" s="14"/>
      <c r="M98" s="137">
        <f>+H97+D97</f>
        <v>46410</v>
      </c>
      <c r="U98" s="104"/>
      <c r="V98" s="105"/>
    </row>
    <row r="99" spans="2:22">
      <c r="B99" s="2"/>
      <c r="C99" s="2"/>
      <c r="D99" s="3"/>
      <c r="E99" s="3"/>
      <c r="F99" s="2"/>
      <c r="G99" s="2"/>
      <c r="H99" s="3"/>
      <c r="I99" s="3"/>
      <c r="J99" s="2"/>
      <c r="K99" s="2"/>
      <c r="L99" s="3"/>
      <c r="U99" s="104"/>
      <c r="V99" s="105"/>
    </row>
    <row r="100" spans="2:22">
      <c r="B100" s="117" t="s">
        <v>191</v>
      </c>
      <c r="C100" s="117"/>
      <c r="D100" s="117"/>
      <c r="E100" s="117"/>
      <c r="F100" s="117"/>
      <c r="G100" s="117"/>
      <c r="H100" s="117"/>
      <c r="I100" s="3"/>
      <c r="J100" s="2"/>
      <c r="K100" s="2"/>
      <c r="L100" s="3"/>
      <c r="U100" s="104"/>
      <c r="V100" s="105"/>
    </row>
    <row r="101" spans="2:22">
      <c r="B101" s="133" t="s">
        <v>192</v>
      </c>
      <c r="C101" s="125"/>
      <c r="D101" s="99">
        <f>+H89</f>
        <v>10720</v>
      </c>
      <c r="E101" s="100" t="s">
        <v>193</v>
      </c>
      <c r="F101" s="98" t="s">
        <v>183</v>
      </c>
      <c r="G101" s="18"/>
      <c r="H101" s="14"/>
      <c r="I101" s="3"/>
      <c r="J101" s="2"/>
      <c r="K101" s="2"/>
      <c r="L101" s="3"/>
      <c r="M101">
        <v>10720</v>
      </c>
      <c r="N101" t="s">
        <v>193</v>
      </c>
      <c r="U101" s="104"/>
      <c r="V101" s="105"/>
    </row>
    <row r="102" spans="2:22">
      <c r="B102" s="101"/>
      <c r="C102" s="101"/>
      <c r="D102" s="102" t="str">
        <f>IF(OR(D101="",D101=M101),"","Wrong")</f>
        <v/>
      </c>
      <c r="E102" s="14"/>
      <c r="F102" s="18"/>
      <c r="G102" s="18"/>
      <c r="H102" s="14"/>
      <c r="I102" s="3"/>
      <c r="J102" s="2"/>
      <c r="K102" s="2"/>
      <c r="L102" s="3"/>
      <c r="U102" s="104"/>
      <c r="V102" s="105"/>
    </row>
    <row r="103" spans="2:22">
      <c r="B103" s="133" t="s">
        <v>194</v>
      </c>
      <c r="C103" s="125"/>
      <c r="D103" s="125"/>
      <c r="E103" s="130">
        <f>+H97</f>
        <v>22015</v>
      </c>
      <c r="F103" s="134"/>
      <c r="G103" s="100" t="s">
        <v>193</v>
      </c>
      <c r="H103" s="98" t="s">
        <v>183</v>
      </c>
      <c r="I103" s="3"/>
      <c r="J103" s="2"/>
      <c r="K103" s="2"/>
      <c r="L103" s="3"/>
      <c r="M103">
        <v>22015</v>
      </c>
      <c r="N103" t="s">
        <v>193</v>
      </c>
      <c r="U103" s="104"/>
      <c r="V103" s="105"/>
    </row>
    <row r="104" spans="2:22">
      <c r="B104" s="18"/>
      <c r="C104" s="18"/>
      <c r="D104" s="14"/>
      <c r="E104" s="135" t="str">
        <f>IF(OR(E103="",E103=M103),"","Wrong")</f>
        <v/>
      </c>
      <c r="F104" s="135"/>
      <c r="G104" s="18"/>
      <c r="H104" s="14"/>
      <c r="I104" s="3"/>
      <c r="J104" s="2"/>
      <c r="K104" s="2"/>
      <c r="L104" s="3"/>
    </row>
    <row r="105" spans="2:22">
      <c r="B105" s="133" t="s">
        <v>195</v>
      </c>
      <c r="C105" s="125"/>
      <c r="D105" s="99">
        <f>+D97+D89</f>
        <v>37995</v>
      </c>
      <c r="E105" s="100" t="s">
        <v>193</v>
      </c>
      <c r="F105" s="98" t="s">
        <v>183</v>
      </c>
      <c r="G105" s="18"/>
      <c r="H105" s="14"/>
      <c r="I105" s="3"/>
      <c r="J105" s="2"/>
      <c r="K105" s="2"/>
      <c r="L105" s="3"/>
      <c r="M105">
        <v>37995</v>
      </c>
      <c r="N105" t="s">
        <v>193</v>
      </c>
    </row>
    <row r="106" spans="2:22">
      <c r="B106" s="18"/>
      <c r="C106" s="18"/>
      <c r="D106" s="102" t="str">
        <f>IF(OR(D105="",D105=M105),"","Wrong")</f>
        <v/>
      </c>
      <c r="E106" s="14"/>
      <c r="F106" s="18"/>
      <c r="G106" s="18"/>
      <c r="H106" s="14"/>
      <c r="I106" s="3"/>
      <c r="J106" s="2"/>
      <c r="K106" s="2"/>
      <c r="L106" s="3"/>
    </row>
    <row r="107" spans="2:22">
      <c r="B107" s="2"/>
      <c r="C107" s="2"/>
      <c r="D107" s="3"/>
      <c r="E107" s="3"/>
      <c r="F107" s="2"/>
      <c r="G107" s="2"/>
      <c r="H107" s="3"/>
      <c r="I107" s="3"/>
      <c r="J107" s="2"/>
      <c r="K107" s="2"/>
      <c r="L107" s="3"/>
    </row>
    <row r="109" spans="2:22">
      <c r="B109" s="7" t="s">
        <v>196</v>
      </c>
      <c r="C109" s="7"/>
      <c r="D109" s="7"/>
      <c r="E109" s="7"/>
      <c r="F109" s="7"/>
      <c r="G109" s="7"/>
      <c r="H109" s="7"/>
      <c r="I109" s="7"/>
      <c r="J109" s="8" t="s">
        <v>197</v>
      </c>
      <c r="K109" s="8"/>
      <c r="L109" s="8" t="s">
        <v>198</v>
      </c>
    </row>
    <row r="110" spans="2:22">
      <c r="B110" s="71" t="s">
        <v>199</v>
      </c>
      <c r="C110" s="18"/>
      <c r="D110" s="18"/>
      <c r="E110" s="18"/>
      <c r="F110" s="18"/>
      <c r="G110" s="18"/>
      <c r="H110" s="18"/>
      <c r="I110" s="19" t="str">
        <f>IF(J110&gt;0,IF(J110=M110,"","Wrong"),"")</f>
        <v/>
      </c>
      <c r="J110" s="15">
        <v>2156280</v>
      </c>
      <c r="K110" s="18"/>
      <c r="L110" s="18"/>
      <c r="M110">
        <v>2156280</v>
      </c>
    </row>
    <row r="111" spans="2:22">
      <c r="B111" s="18"/>
      <c r="C111" s="71" t="s">
        <v>200</v>
      </c>
      <c r="D111" s="18"/>
      <c r="E111" s="18"/>
      <c r="F111" s="18"/>
      <c r="G111" s="18"/>
      <c r="H111" s="18"/>
      <c r="I111" s="18"/>
      <c r="J111" s="18"/>
      <c r="K111" s="19" t="str">
        <f>IF(L111&gt;0,IF(L111=N111,"","Wrong"),"")</f>
        <v/>
      </c>
      <c r="L111" s="15">
        <v>880600</v>
      </c>
      <c r="N111">
        <v>880600</v>
      </c>
    </row>
    <row r="112" spans="2:22">
      <c r="B112" s="18"/>
      <c r="C112" s="71" t="s">
        <v>201</v>
      </c>
      <c r="D112" s="18"/>
      <c r="E112" s="18"/>
      <c r="F112" s="18"/>
      <c r="G112" s="18"/>
      <c r="H112" s="18"/>
      <c r="I112" s="18"/>
      <c r="J112" s="18"/>
      <c r="K112" s="19" t="str">
        <f>IF(L112&gt;0,IF(L112=N112,"","Wrong"),"")</f>
        <v/>
      </c>
      <c r="L112" s="35">
        <v>1275680</v>
      </c>
      <c r="N112">
        <v>1275680</v>
      </c>
    </row>
    <row r="113" spans="2:14"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</row>
    <row r="114" spans="2:14">
      <c r="B114" s="18" t="s">
        <v>202</v>
      </c>
      <c r="C114" s="18"/>
      <c r="D114" s="18"/>
      <c r="E114" s="18"/>
      <c r="F114" s="18"/>
      <c r="G114" s="18"/>
      <c r="H114" s="18"/>
      <c r="I114" s="19" t="str">
        <f>IF(J114&gt;0,IF(J114=M114,"","Wrong"),"")</f>
        <v/>
      </c>
      <c r="J114" s="15">
        <v>927010</v>
      </c>
      <c r="K114" s="18"/>
      <c r="L114" s="18"/>
      <c r="M114">
        <v>927010</v>
      </c>
    </row>
    <row r="115" spans="2:14">
      <c r="B115" s="18" t="s">
        <v>203</v>
      </c>
      <c r="C115" s="18"/>
      <c r="D115" s="18"/>
      <c r="E115" s="18"/>
      <c r="F115" s="18"/>
      <c r="G115" s="18"/>
      <c r="H115" s="18"/>
      <c r="I115" s="19" t="str">
        <f>IF(J115&gt;0,IF(J115=M115,"","Wrong"),"")</f>
        <v/>
      </c>
      <c r="J115" s="35">
        <v>1300000</v>
      </c>
      <c r="K115" s="18"/>
      <c r="L115" s="18"/>
      <c r="M115">
        <v>1300000</v>
      </c>
    </row>
    <row r="116" spans="2:14">
      <c r="B116" s="18"/>
      <c r="C116" s="18" t="s">
        <v>204</v>
      </c>
      <c r="D116" s="18"/>
      <c r="E116" s="18"/>
      <c r="F116" s="18"/>
      <c r="G116" s="18"/>
      <c r="H116" s="18"/>
      <c r="I116" s="18"/>
      <c r="J116" s="18"/>
      <c r="K116" s="19" t="str">
        <f>IF(L116&gt;0,IF(L116=N116,"","Wrong"),"")</f>
        <v/>
      </c>
      <c r="L116" s="15">
        <v>2227010</v>
      </c>
      <c r="N116">
        <v>2227010</v>
      </c>
    </row>
    <row r="117" spans="2:14"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</row>
    <row r="118" spans="2:14">
      <c r="B118" s="18" t="s">
        <v>205</v>
      </c>
      <c r="C118" s="18"/>
      <c r="D118" s="18"/>
      <c r="E118" s="18"/>
      <c r="F118" s="18"/>
      <c r="G118" s="18"/>
      <c r="H118" s="18"/>
      <c r="I118" s="19" t="str">
        <f>IF(J118&gt;0,IF(J118=M118,"","Wrong"),"")</f>
        <v/>
      </c>
      <c r="J118" s="15">
        <v>13600</v>
      </c>
      <c r="K118" s="18"/>
      <c r="L118" s="18"/>
      <c r="M118">
        <v>13600</v>
      </c>
    </row>
    <row r="119" spans="2:14">
      <c r="B119" s="18" t="s">
        <v>206</v>
      </c>
      <c r="C119" s="18"/>
      <c r="D119" s="18"/>
      <c r="E119" s="18"/>
      <c r="F119" s="18"/>
      <c r="G119" s="18"/>
      <c r="H119" s="18"/>
      <c r="I119" s="19" t="str">
        <f>IF(J119&gt;0,IF(J119=M119,"","Wrong"),"")</f>
        <v/>
      </c>
      <c r="J119" s="35">
        <v>10720</v>
      </c>
      <c r="K119" s="18"/>
      <c r="L119" s="18"/>
      <c r="M119">
        <v>10720</v>
      </c>
    </row>
    <row r="120" spans="2:14">
      <c r="B120" s="18" t="s">
        <v>207</v>
      </c>
      <c r="C120" s="18"/>
      <c r="D120" s="18"/>
      <c r="E120" s="18"/>
      <c r="F120" s="18"/>
      <c r="G120" s="18"/>
      <c r="H120" s="18"/>
      <c r="I120" s="19" t="str">
        <f>IF(J120&gt;0,IF(J120=M120,"","Wrong"),"")</f>
        <v/>
      </c>
      <c r="J120" s="35">
        <v>24395</v>
      </c>
      <c r="K120" s="18"/>
      <c r="L120" s="18"/>
      <c r="M120">
        <v>24395</v>
      </c>
    </row>
    <row r="121" spans="2:14">
      <c r="B121" s="18" t="s">
        <v>208</v>
      </c>
      <c r="C121" s="18"/>
      <c r="D121" s="18"/>
      <c r="E121" s="18"/>
      <c r="F121" s="18"/>
      <c r="G121" s="18"/>
      <c r="H121" s="18"/>
      <c r="I121" s="19" t="str">
        <f>IF(J121&gt;0,IF(J121=M121,"","Wrong"),"")</f>
        <v/>
      </c>
      <c r="J121" s="35">
        <v>22015</v>
      </c>
      <c r="K121" s="18"/>
      <c r="L121" s="18"/>
      <c r="M121">
        <v>22015</v>
      </c>
    </row>
    <row r="122" spans="2:14">
      <c r="B122" s="18"/>
      <c r="C122" s="18" t="s">
        <v>203</v>
      </c>
      <c r="D122" s="18"/>
      <c r="E122" s="18"/>
      <c r="F122" s="18"/>
      <c r="G122" s="18"/>
      <c r="H122" s="18"/>
      <c r="I122" s="18"/>
      <c r="J122" s="18"/>
      <c r="K122" s="19" t="str">
        <f>IF(L122&gt;0,IF(L122=N122,"","Wrong"),"")</f>
        <v/>
      </c>
      <c r="L122" s="15">
        <v>24320</v>
      </c>
      <c r="N122">
        <v>24320</v>
      </c>
    </row>
    <row r="123" spans="2:14">
      <c r="B123" s="18"/>
      <c r="C123" s="18" t="s">
        <v>202</v>
      </c>
      <c r="D123" s="18"/>
      <c r="E123" s="18"/>
      <c r="F123" s="18"/>
      <c r="G123" s="18"/>
      <c r="H123" s="18"/>
      <c r="I123" s="18"/>
      <c r="J123" s="18"/>
      <c r="K123" s="19" t="str">
        <f>IF(L123&gt;0,IF(L123=N123,"","Wrong"),"")</f>
        <v/>
      </c>
      <c r="L123" s="35">
        <v>46410</v>
      </c>
      <c r="N123">
        <v>46410</v>
      </c>
    </row>
    <row r="124" spans="2:14"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</row>
    <row r="125" spans="2:14">
      <c r="B125" s="18" t="s">
        <v>209</v>
      </c>
      <c r="C125" s="18"/>
      <c r="D125" s="18"/>
      <c r="E125" s="18"/>
      <c r="F125" s="18"/>
      <c r="G125" s="18"/>
      <c r="H125" s="18"/>
      <c r="I125" s="19" t="str">
        <f>IF(J125&gt;0,IF(J125=M125,"","Wrong"),"")</f>
        <v/>
      </c>
      <c r="J125" s="15">
        <v>70730</v>
      </c>
      <c r="K125" s="18"/>
      <c r="L125" s="18"/>
      <c r="M125">
        <v>70730</v>
      </c>
    </row>
    <row r="126" spans="2:14">
      <c r="B126" s="18"/>
      <c r="C126" s="18" t="s">
        <v>205</v>
      </c>
      <c r="D126" s="18"/>
      <c r="E126" s="18"/>
      <c r="F126" s="18"/>
      <c r="G126" s="18"/>
      <c r="H126" s="18"/>
      <c r="I126" s="18"/>
      <c r="J126" s="18"/>
      <c r="K126" s="19" t="str">
        <f>IF(L126&gt;0,IF(L126=N126,"","Wrong"),"")</f>
        <v/>
      </c>
      <c r="L126" s="15">
        <v>13600</v>
      </c>
      <c r="N126">
        <v>13600</v>
      </c>
    </row>
    <row r="127" spans="2:14">
      <c r="B127" s="18"/>
      <c r="C127" s="18" t="s">
        <v>206</v>
      </c>
      <c r="D127" s="18"/>
      <c r="E127" s="18"/>
      <c r="F127" s="18"/>
      <c r="G127" s="18"/>
      <c r="H127" s="18"/>
      <c r="I127" s="18"/>
      <c r="J127" s="18"/>
      <c r="K127" s="19" t="str">
        <f>IF(L127&gt;0,IF(L127=N127,"","Wrong"),"")</f>
        <v/>
      </c>
      <c r="L127" s="35">
        <v>10720</v>
      </c>
      <c r="N127">
        <v>10720</v>
      </c>
    </row>
    <row r="128" spans="2:14">
      <c r="B128" s="18"/>
      <c r="C128" s="18" t="s">
        <v>207</v>
      </c>
      <c r="D128" s="18"/>
      <c r="E128" s="18"/>
      <c r="F128" s="18"/>
      <c r="G128" s="18"/>
      <c r="H128" s="18"/>
      <c r="I128" s="18"/>
      <c r="J128" s="18"/>
      <c r="K128" s="19" t="str">
        <f>IF(L128&gt;0,IF(L128=N128,"","Wrong"),"")</f>
        <v/>
      </c>
      <c r="L128" s="35">
        <v>24395</v>
      </c>
      <c r="N128">
        <v>24395</v>
      </c>
    </row>
    <row r="129" spans="2:14">
      <c r="B129" s="18"/>
      <c r="C129" s="18" t="s">
        <v>208</v>
      </c>
      <c r="D129" s="18"/>
      <c r="E129" s="18"/>
      <c r="F129" s="18"/>
      <c r="G129" s="18"/>
      <c r="H129" s="18"/>
      <c r="I129" s="18"/>
      <c r="J129" s="18"/>
      <c r="K129" s="19" t="str">
        <f>IF(L129&gt;0,IF(L129=N129,"","Wrong"),"")</f>
        <v/>
      </c>
      <c r="L129" s="35">
        <v>22015</v>
      </c>
      <c r="N129">
        <v>22015</v>
      </c>
    </row>
  </sheetData>
  <mergeCells count="58">
    <mergeCell ref="B105:C105"/>
    <mergeCell ref="E78:F78"/>
    <mergeCell ref="H78:I78"/>
    <mergeCell ref="B79:D79"/>
    <mergeCell ref="E79:F79"/>
    <mergeCell ref="G79:H79"/>
    <mergeCell ref="G80:H80"/>
    <mergeCell ref="B100:H100"/>
    <mergeCell ref="B101:C101"/>
    <mergeCell ref="B103:D103"/>
    <mergeCell ref="E103:F103"/>
    <mergeCell ref="E104:F104"/>
    <mergeCell ref="G73:H73"/>
    <mergeCell ref="B75:D75"/>
    <mergeCell ref="E75:F75"/>
    <mergeCell ref="H75:I75"/>
    <mergeCell ref="B77:D77"/>
    <mergeCell ref="E77:F77"/>
    <mergeCell ref="H77:I77"/>
    <mergeCell ref="B72:D72"/>
    <mergeCell ref="E72:F72"/>
    <mergeCell ref="G72:H72"/>
    <mergeCell ref="E65:F65"/>
    <mergeCell ref="B66:D66"/>
    <mergeCell ref="E66:F66"/>
    <mergeCell ref="B68:D68"/>
    <mergeCell ref="E68:F68"/>
    <mergeCell ref="H68:I68"/>
    <mergeCell ref="B70:D70"/>
    <mergeCell ref="E70:F70"/>
    <mergeCell ref="H70:I70"/>
    <mergeCell ref="E71:F71"/>
    <mergeCell ref="H71:I71"/>
    <mergeCell ref="E59:F59"/>
    <mergeCell ref="B60:D60"/>
    <mergeCell ref="E60:F60"/>
    <mergeCell ref="E62:F62"/>
    <mergeCell ref="B64:D64"/>
    <mergeCell ref="E64:F64"/>
    <mergeCell ref="E52:F52"/>
    <mergeCell ref="H52:I52"/>
    <mergeCell ref="B55:J55"/>
    <mergeCell ref="E56:F56"/>
    <mergeCell ref="B58:D58"/>
    <mergeCell ref="E58:F58"/>
    <mergeCell ref="E51:F51"/>
    <mergeCell ref="H51:I51"/>
    <mergeCell ref="B38:I38"/>
    <mergeCell ref="E39:I39"/>
    <mergeCell ref="E41:I41"/>
    <mergeCell ref="E42:I42"/>
    <mergeCell ref="E43:F43"/>
    <mergeCell ref="H43:I43"/>
    <mergeCell ref="E44:F44"/>
    <mergeCell ref="H44:I44"/>
    <mergeCell ref="E47:I47"/>
    <mergeCell ref="E49:I49"/>
    <mergeCell ref="E50:I50"/>
  </mergeCells>
  <dataValidations count="1">
    <dataValidation type="list" allowBlank="1" showInputMessage="1" showErrorMessage="1" sqref="E101 G103 E105" xr:uid="{B2D9D50D-5F07-D142-BDE4-8CE2CBEB6DFF}">
      <formula1>"U,F"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9-03</vt:lpstr>
      <vt:lpstr>9-08</vt:lpstr>
      <vt:lpstr>9-13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Usuario de Microsoft Office</cp:lastModifiedBy>
  <dcterms:created xsi:type="dcterms:W3CDTF">2020-03-20T17:20:08Z</dcterms:created>
  <dcterms:modified xsi:type="dcterms:W3CDTF">2021-04-22T18:55:49Z</dcterms:modified>
</cp:coreProperties>
</file>