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uis/Desktop/FINANZAS 2014-2020/CLASE 01 ABRIL 2019/"/>
    </mc:Choice>
  </mc:AlternateContent>
  <xr:revisionPtr revIDLastSave="0" documentId="13_ncr:1_{6AB2C958-4746-3149-819B-C16ED89BDD11}" xr6:coauthVersionLast="36" xr6:coauthVersionMax="36" xr10:uidLastSave="{00000000-0000-0000-0000-000000000000}"/>
  <bookViews>
    <workbookView xWindow="0" yWindow="460" windowWidth="28800" windowHeight="16600" xr2:uid="{00000000-000D-0000-FFFF-FFFF00000000}"/>
  </bookViews>
  <sheets>
    <sheet name="AN. 3 PROD DIF PRECIO" sheetId="4" r:id="rId1"/>
  </sheets>
  <definedNames>
    <definedName name="_xlnm.Print_Area" localSheetId="0">'AN. 3 PROD DIF PRECIO'!$A$50:$H$89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4" l="1"/>
  <c r="G22" i="4" s="1"/>
  <c r="E22" i="4" s="1"/>
  <c r="E23" i="4" s="1"/>
  <c r="E34" i="4" s="1"/>
  <c r="E38" i="4" s="1"/>
  <c r="C12" i="4"/>
  <c r="E26" i="4"/>
  <c r="E27" i="4" s="1"/>
  <c r="F25" i="4"/>
  <c r="F44" i="4" s="1"/>
  <c r="E25" i="4"/>
  <c r="E44" i="4" s="1"/>
  <c r="D25" i="4"/>
  <c r="D44" i="4" s="1"/>
  <c r="C25" i="4"/>
  <c r="C44" i="4" s="1"/>
  <c r="F18" i="4"/>
  <c r="E18" i="4"/>
  <c r="D18" i="4"/>
  <c r="D51" i="4" s="1"/>
  <c r="C18" i="4"/>
  <c r="C19" i="4"/>
  <c r="C52" i="4" s="1"/>
  <c r="F52" i="4"/>
  <c r="E52" i="4"/>
  <c r="F51" i="4"/>
  <c r="E51" i="4"/>
  <c r="C51" i="4"/>
  <c r="G8" i="4"/>
  <c r="F19" i="4"/>
  <c r="E19" i="4"/>
  <c r="D19" i="4"/>
  <c r="D52" i="4" s="1"/>
  <c r="G39" i="4"/>
  <c r="F35" i="4"/>
  <c r="E35" i="4"/>
  <c r="D35" i="4"/>
  <c r="C35" i="4"/>
  <c r="F12" i="4"/>
  <c r="E12" i="4"/>
  <c r="D12" i="4"/>
  <c r="G7" i="4"/>
  <c r="F26" i="4" s="1"/>
  <c r="F27" i="4" s="1"/>
  <c r="E36" i="4" l="1"/>
  <c r="C26" i="4"/>
  <c r="G45" i="4"/>
  <c r="G46" i="4" s="1"/>
  <c r="G47" i="4" s="1"/>
  <c r="G19" i="4"/>
  <c r="G52" i="4" s="1"/>
  <c r="C27" i="4"/>
  <c r="C22" i="4"/>
  <c r="G18" i="4"/>
  <c r="C16" i="4" s="1"/>
  <c r="D26" i="4"/>
  <c r="F22" i="4"/>
  <c r="F23" i="4" s="1"/>
  <c r="F34" i="4" s="1"/>
  <c r="F38" i="4" s="1"/>
  <c r="D22" i="4"/>
  <c r="D23" i="4" s="1"/>
  <c r="D34" i="4" s="1"/>
  <c r="D27" i="4" l="1"/>
  <c r="G27" i="4" s="1"/>
  <c r="G29" i="4" s="1"/>
  <c r="G26" i="4"/>
  <c r="F36" i="4"/>
  <c r="C14" i="4"/>
  <c r="E15" i="4"/>
  <c r="F14" i="4"/>
  <c r="D16" i="4"/>
  <c r="G51" i="4"/>
  <c r="G53" i="4" s="1"/>
  <c r="G54" i="4" s="1"/>
  <c r="G55" i="4" s="1"/>
  <c r="D15" i="4"/>
  <c r="G20" i="4"/>
  <c r="G21" i="4" s="1"/>
  <c r="E14" i="4"/>
  <c r="C15" i="4"/>
  <c r="D14" i="4"/>
  <c r="F16" i="4"/>
  <c r="F15" i="4"/>
  <c r="E16" i="4"/>
  <c r="G16" i="4" s="1"/>
  <c r="D38" i="4"/>
  <c r="D36" i="4"/>
  <c r="H22" i="4"/>
  <c r="C23" i="4"/>
  <c r="E29" i="4" l="1"/>
  <c r="E30" i="4" s="1"/>
  <c r="C29" i="4"/>
  <c r="D29" i="4"/>
  <c r="D30" i="4" s="1"/>
  <c r="F29" i="4"/>
  <c r="F30" i="4" s="1"/>
  <c r="G23" i="4"/>
  <c r="C34" i="4"/>
  <c r="G15" i="4"/>
  <c r="C38" i="4" l="1"/>
  <c r="G38" i="4" s="1"/>
  <c r="G40" i="4" s="1"/>
  <c r="G41" i="4" s="1"/>
  <c r="C36" i="4"/>
  <c r="G36" i="4" s="1"/>
  <c r="C30" i="4"/>
  <c r="G30" i="4" s="1"/>
  <c r="H29" i="4"/>
</calcChain>
</file>

<file path=xl/sharedStrings.xml><?xml version="1.0" encoding="utf-8"?>
<sst xmlns="http://schemas.openxmlformats.org/spreadsheetml/2006/main" count="119" uniqueCount="102">
  <si>
    <t>PROD. A</t>
  </si>
  <si>
    <t>PROD. B</t>
  </si>
  <si>
    <t>Ventas Presup.</t>
  </si>
  <si>
    <t>Precio de Venta</t>
  </si>
  <si>
    <t>Costos Fijos Asignados</t>
  </si>
  <si>
    <t>Razón de contribución</t>
  </si>
  <si>
    <t>Costos Fijos Totales</t>
  </si>
  <si>
    <t>Cantidad de Nivelación</t>
  </si>
  <si>
    <t>TOTALES</t>
  </si>
  <si>
    <t>PROD. C</t>
  </si>
  <si>
    <t>PROD D</t>
  </si>
  <si>
    <t>Costos Variables $/U</t>
  </si>
  <si>
    <t>Margen de contribución ($/u)</t>
  </si>
  <si>
    <t>Qi / Qt</t>
  </si>
  <si>
    <t>Cantidades de Nivelación (Qn)</t>
  </si>
  <si>
    <t>Ventas de Nivelación ($n)</t>
  </si>
  <si>
    <t>VERIFICACION VENTAS NIVELACION</t>
  </si>
  <si>
    <t>CANTIDAD DE NIVELACION</t>
  </si>
  <si>
    <t>PRECIO</t>
  </si>
  <si>
    <t>VENTA DE NIVELACION</t>
  </si>
  <si>
    <t>TOTAL</t>
  </si>
  <si>
    <t>COSTOS VARIABLES TOTALES</t>
  </si>
  <si>
    <t>COSTOS FIJOS</t>
  </si>
  <si>
    <t>TOTAL COSTOS</t>
  </si>
  <si>
    <t>RESULTADO</t>
  </si>
  <si>
    <t xml:space="preserve">CALCULO VENTA DE NIVELACION A PARTIR </t>
  </si>
  <si>
    <t>PARA RESULTADO IGUAL A CERO OBTENEMOS LA VENTA DE NIVELACION</t>
  </si>
  <si>
    <t xml:space="preserve">Dividiendo ambos miembros de la ecuacion por </t>
  </si>
  <si>
    <t>obtenemos</t>
  </si>
  <si>
    <t>Cfijos        =</t>
  </si>
  <si>
    <t>Venta de nivelacion para Resultado igual cero es</t>
  </si>
  <si>
    <t>V nivelacion para R=0</t>
  </si>
  <si>
    <t>(a)</t>
  </si>
  <si>
    <t>Reemplazando en (a)</t>
  </si>
  <si>
    <t>Cfijos / Vn    =</t>
  </si>
  <si>
    <t>Cfijos / Σpi*qi =</t>
  </si>
  <si>
    <t>(Σpi*qi-Σcvi*qi) / Σpi*qi</t>
  </si>
  <si>
    <t>pasando terminos tenemos</t>
  </si>
  <si>
    <t>=</t>
  </si>
  <si>
    <t>VENTA NIV</t>
  </si>
  <si>
    <t>EL VALOR</t>
  </si>
  <si>
    <t>ESTA CALCULADO EN (B)</t>
  </si>
  <si>
    <t>(B)</t>
  </si>
  <si>
    <t>LO DENOMINO SIMIL RAZON DE CONTRIBUCION</t>
  </si>
  <si>
    <t xml:space="preserve">PORQUE EN MONOPRODUCTORA SE CALCULA </t>
  </si>
  <si>
    <t xml:space="preserve">LA VENTA DE NIVELACION COMO EL COCIENTE ENTRE </t>
  </si>
  <si>
    <t>COSTOS FIJOS Y LA RAZON DE CONTRIBUCION</t>
  </si>
  <si>
    <t>Venta total es la sumatoria de los productos precio unitario por cantidad</t>
  </si>
  <si>
    <t>R     =   0     =</t>
  </si>
  <si>
    <t>R    =   0    =      VENTAS-COSTOS TOTALES</t>
  </si>
  <si>
    <t>Σpi*qi  -  Σcvi*qi  -   Cfijos</t>
  </si>
  <si>
    <t>Σpi*qi  -   Σcvi*qi</t>
  </si>
  <si>
    <t>luego pasando terminos a ambos lados de la ecuacion</t>
  </si>
  <si>
    <t>(Σpi*qi - Σcvi*qi)  / Σpi*qi</t>
  </si>
  <si>
    <t>EN LAS CELDAS F32 A F36 se verifica que la Vn calculada es correcta</t>
  </si>
  <si>
    <t xml:space="preserve">Σpi*qi  </t>
  </si>
  <si>
    <t>Vn</t>
  </si>
  <si>
    <t>Σpi*qi      =</t>
  </si>
  <si>
    <t xml:space="preserve">Σqi  </t>
  </si>
  <si>
    <t>Cfijos / Σqi =</t>
  </si>
  <si>
    <t>(Σpi*qi - Σcvi*qi)  / Σqi</t>
  </si>
  <si>
    <t>CANTIDAD total es la sumatoria de las cantidades unitarias</t>
  </si>
  <si>
    <t>Cantidad de nivelacion para Resultado igual cero es</t>
  </si>
  <si>
    <t>Σqi      =</t>
  </si>
  <si>
    <t>Qn</t>
  </si>
  <si>
    <t>Q nivelacion para R=0</t>
  </si>
  <si>
    <t>Cfijos / Qn    =</t>
  </si>
  <si>
    <t>(Σpi*qi-Σcvi*qi) / Σqi</t>
  </si>
  <si>
    <t>Cantidad NIV</t>
  </si>
  <si>
    <t xml:space="preserve"> mci * qi</t>
  </si>
  <si>
    <t>Σ mci * qi</t>
  </si>
  <si>
    <t>TOTAL Σ mci*qi / Σ qi</t>
  </si>
  <si>
    <t>Cantidad de Nivelacion = CF / Σ mci * qi / Σ qi</t>
  </si>
  <si>
    <t>Σpi*qi</t>
  </si>
  <si>
    <t>Σcvi*qi</t>
  </si>
  <si>
    <t>(Σpi*qi  -   Σcvi*qi) / Σ pi*qi</t>
  </si>
  <si>
    <t>(Σpi*qi - Σcvi*qi)  = Σ mci * qi</t>
  </si>
  <si>
    <t>ESTA CALCULADO CELDA F 41</t>
  </si>
  <si>
    <t>(D)</t>
  </si>
  <si>
    <t>LUEGO</t>
  </si>
  <si>
    <t>q total</t>
  </si>
  <si>
    <t>Cantidad Nivelacion</t>
  </si>
  <si>
    <t>(Σpi*qi-Σcvi*qi) / Σqi = Σ mci * qi / qtotal     =</t>
  </si>
  <si>
    <t xml:space="preserve">Dividiendo ambos miembros de la ecuacion ( D ) por </t>
  </si>
  <si>
    <t>en celda I 11</t>
  </si>
  <si>
    <t>qi / Σpi*qi</t>
  </si>
  <si>
    <t>Σ (pi-cvi) * ( qi / Σ pi*qi ) = Σ mci * qi / Σ pi*qi</t>
  </si>
  <si>
    <t>M Contribución Promedio Ponderado en Cantidad</t>
  </si>
  <si>
    <t>Venta de Nivelación Vn</t>
  </si>
  <si>
    <t>VERIFICACION CALCULO CANTIDAD</t>
  </si>
  <si>
    <t>(Σpi*qi  -   Σcvi*qi) / Σ qi</t>
  </si>
  <si>
    <t>QN  =  CF / ((Σpi*qi  -   Σcvi*qi) / Σ qi)</t>
  </si>
  <si>
    <t>IDEM  CELDA G 26 Y G45</t>
  </si>
  <si>
    <t>IDEM CELDA  G 22</t>
  </si>
  <si>
    <t>IDEM CELFA G 22 Y G 46</t>
  </si>
  <si>
    <t>Σ (pi-cvi) * ( qi / Σ pi*qi ) = Σ rci * (pi* qi / Σ pi*qi)</t>
  </si>
  <si>
    <t>Razón de contribución PROMEDIO ponderado en ventas</t>
  </si>
  <si>
    <t>ANALISIS DE NIVELACION PARA CUATRO PRODUCTOS  CON PRECIOS DIFERENTES</t>
  </si>
  <si>
    <t>ESTA EXPLICADO SIN</t>
  </si>
  <si>
    <t>PAG 748 H&amp;M</t>
  </si>
  <si>
    <t>DESARROLLO MATEMATICO EN</t>
  </si>
  <si>
    <t>DE VALOR  RC Promedio Ponderada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</si>
</sst>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&quot;$&quot;#,##0_);\(&quot;$&quot;#,##0\)"/>
    <numFmt numFmtId="166" formatCode="_(&quot;$&quot;* #,##0.00_);_(&quot;$&quot;* \(#,##0.00\);_(&quot;$&quot;* &quot;-&quot;??_);_(@_)"/>
    <numFmt numFmtId="167" formatCode="_([$$-2C0A]* #,##0_);_([$$-2C0A]* \(#,##0\);_([$$-2C0A]* &quot;-&quot;_);_(@_)"/>
    <numFmt numFmtId="168" formatCode="0.0000"/>
    <numFmt numFmtId="169" formatCode="_ * #,##0_ ;_ * \-#,##0_ ;_ * &quot;-&quot;??_ ;_ @_ "/>
    <numFmt numFmtId="170" formatCode="#,##0.00_ ;\-#,##0.00\ "/>
    <numFmt numFmtId="171" formatCode="#,##0.0000000_ ;\-#,##0.0000000\ "/>
    <numFmt numFmtId="172" formatCode="0.000000"/>
  </numFmts>
  <fonts count="9" x14ac:knownFonts="1">
    <font>
      <sz val="10"/>
      <name val="Arial"/>
    </font>
    <font>
      <b/>
      <sz val="10"/>
      <name val="Arial"/>
      <family val="2"/>
    </font>
    <font>
      <sz val="12"/>
      <color rgb="FF000000"/>
      <name val="Lucida Sans Unicode"/>
      <family val="2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/>
      <right/>
      <top/>
      <bottom style="thin">
        <color auto="1"/>
      </bottom>
      <diagonal/>
    </border>
  </borders>
  <cellStyleXfs count="17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4" borderId="0" xfId="0" applyFont="1" applyFill="1"/>
    <xf numFmtId="0" fontId="0" fillId="0" borderId="0" xfId="0" applyFill="1"/>
    <xf numFmtId="0" fontId="7" fillId="0" borderId="0" xfId="0" applyFont="1"/>
    <xf numFmtId="0" fontId="8" fillId="0" borderId="0" xfId="0" applyFont="1"/>
    <xf numFmtId="37" fontId="8" fillId="0" borderId="0" xfId="0" applyNumberFormat="1" applyFont="1"/>
    <xf numFmtId="44" fontId="8" fillId="0" borderId="0" xfId="0" applyNumberFormat="1" applyFont="1"/>
    <xf numFmtId="44" fontId="8" fillId="2" borderId="1" xfId="2" applyNumberFormat="1" applyFont="1" applyFill="1" applyBorder="1"/>
    <xf numFmtId="44" fontId="8" fillId="2" borderId="1" xfId="2" applyNumberFormat="1" applyFont="1" applyFill="1" applyBorder="1" applyAlignment="1">
      <alignment horizontal="center"/>
    </xf>
    <xf numFmtId="44" fontId="8" fillId="2" borderId="1" xfId="1" applyNumberFormat="1" applyFont="1" applyFill="1" applyBorder="1" applyAlignment="1">
      <alignment horizontal="center"/>
    </xf>
    <xf numFmtId="167" fontId="8" fillId="0" borderId="0" xfId="0" applyNumberFormat="1" applyFont="1"/>
    <xf numFmtId="168" fontId="8" fillId="0" borderId="0" xfId="0" applyNumberFormat="1" applyFont="1"/>
    <xf numFmtId="0" fontId="7" fillId="3" borderId="0" xfId="0" applyFont="1" applyFill="1"/>
    <xf numFmtId="0" fontId="8" fillId="3" borderId="0" xfId="0" applyFont="1" applyFill="1"/>
    <xf numFmtId="168" fontId="7" fillId="0" borderId="0" xfId="0" applyNumberFormat="1" applyFont="1" applyFill="1"/>
    <xf numFmtId="0" fontId="8" fillId="5" borderId="0" xfId="0" applyFont="1" applyFill="1"/>
    <xf numFmtId="0" fontId="8" fillId="0" borderId="0" xfId="0" applyFont="1" applyFill="1"/>
    <xf numFmtId="172" fontId="8" fillId="0" borderId="0" xfId="0" applyNumberFormat="1" applyFont="1"/>
    <xf numFmtId="172" fontId="8" fillId="0" borderId="0" xfId="0" applyNumberFormat="1" applyFont="1" applyFill="1"/>
    <xf numFmtId="172" fontId="7" fillId="0" borderId="0" xfId="0" applyNumberFormat="1" applyFont="1" applyFill="1"/>
    <xf numFmtId="49" fontId="8" fillId="0" borderId="0" xfId="0" applyNumberFormat="1" applyFont="1" applyAlignment="1">
      <alignment horizontal="center"/>
    </xf>
    <xf numFmtId="168" fontId="8" fillId="0" borderId="0" xfId="0" applyNumberFormat="1" applyFont="1" applyFill="1"/>
    <xf numFmtId="2" fontId="8" fillId="0" borderId="0" xfId="0" applyNumberFormat="1" applyFont="1"/>
    <xf numFmtId="168" fontId="7" fillId="0" borderId="0" xfId="0" applyNumberFormat="1" applyFont="1"/>
    <xf numFmtId="166" fontId="8" fillId="0" borderId="0" xfId="0" applyNumberFormat="1" applyFont="1"/>
    <xf numFmtId="167" fontId="8" fillId="5" borderId="0" xfId="0" applyNumberFormat="1" applyFont="1" applyFill="1"/>
    <xf numFmtId="39" fontId="8" fillId="0" borderId="0" xfId="0" applyNumberFormat="1" applyFont="1"/>
    <xf numFmtId="4" fontId="8" fillId="0" borderId="0" xfId="0" applyNumberFormat="1" applyFont="1"/>
    <xf numFmtId="0" fontId="8" fillId="6" borderId="2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165" fontId="8" fillId="6" borderId="1" xfId="2" applyNumberFormat="1" applyFont="1" applyFill="1" applyBorder="1"/>
    <xf numFmtId="169" fontId="8" fillId="6" borderId="1" xfId="1" applyNumberFormat="1" applyFont="1" applyFill="1" applyBorder="1" applyAlignment="1">
      <alignment horizontal="center"/>
    </xf>
    <xf numFmtId="0" fontId="7" fillId="0" borderId="0" xfId="0" applyFont="1" applyFill="1"/>
    <xf numFmtId="0" fontId="8" fillId="4" borderId="0" xfId="0" applyFont="1" applyFill="1"/>
    <xf numFmtId="168" fontId="8" fillId="6" borderId="1" xfId="11" applyNumberFormat="1" applyFont="1" applyFill="1" applyBorder="1"/>
    <xf numFmtId="171" fontId="8" fillId="6" borderId="1" xfId="1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center" wrapText="1"/>
    </xf>
    <xf numFmtId="2" fontId="8" fillId="6" borderId="1" xfId="2" applyNumberFormat="1" applyFont="1" applyFill="1" applyBorder="1"/>
    <xf numFmtId="2" fontId="8" fillId="6" borderId="1" xfId="2" applyNumberFormat="1" applyFont="1" applyFill="1" applyBorder="1" applyAlignment="1">
      <alignment horizontal="center"/>
    </xf>
    <xf numFmtId="2" fontId="8" fillId="6" borderId="1" xfId="1" applyNumberFormat="1" applyFont="1" applyFill="1" applyBorder="1" applyAlignment="1">
      <alignment horizontal="center"/>
    </xf>
    <xf numFmtId="170" fontId="6" fillId="6" borderId="1" xfId="1" applyNumberFormat="1" applyFont="1" applyFill="1" applyBorder="1" applyAlignment="1">
      <alignment horizontal="right"/>
    </xf>
    <xf numFmtId="0" fontId="8" fillId="6" borderId="0" xfId="0" applyFont="1" applyFill="1"/>
    <xf numFmtId="169" fontId="8" fillId="6" borderId="0" xfId="0" applyNumberFormat="1" applyFont="1" applyFill="1"/>
    <xf numFmtId="2" fontId="8" fillId="0" borderId="0" xfId="0" applyNumberFormat="1" applyFont="1" applyFill="1"/>
    <xf numFmtId="0" fontId="8" fillId="6" borderId="3" xfId="0" applyFont="1" applyFill="1" applyBorder="1"/>
    <xf numFmtId="0" fontId="8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vertical="center"/>
    </xf>
    <xf numFmtId="44" fontId="8" fillId="6" borderId="1" xfId="2" applyNumberFormat="1" applyFont="1" applyFill="1" applyBorder="1"/>
    <xf numFmtId="44" fontId="8" fillId="6" borderId="1" xfId="2" applyNumberFormat="1" applyFont="1" applyFill="1" applyBorder="1" applyAlignment="1">
      <alignment horizontal="center"/>
    </xf>
    <xf numFmtId="164" fontId="8" fillId="0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4" fontId="8" fillId="4" borderId="0" xfId="0" applyNumberFormat="1" applyFont="1" applyFill="1"/>
    <xf numFmtId="0" fontId="8" fillId="7" borderId="0" xfId="0" applyFont="1" applyFill="1"/>
    <xf numFmtId="170" fontId="8" fillId="4" borderId="0" xfId="0" applyNumberFormat="1" applyFont="1" applyFill="1"/>
    <xf numFmtId="42" fontId="8" fillId="4" borderId="0" xfId="0" applyNumberFormat="1" applyFont="1" applyFill="1"/>
    <xf numFmtId="44" fontId="8" fillId="4" borderId="0" xfId="0" applyNumberFormat="1" applyFont="1" applyFill="1"/>
    <xf numFmtId="164" fontId="8" fillId="0" borderId="0" xfId="0" applyNumberFormat="1" applyFont="1"/>
    <xf numFmtId="2" fontId="7" fillId="0" borderId="0" xfId="0" applyNumberFormat="1" applyFont="1"/>
    <xf numFmtId="2" fontId="8" fillId="6" borderId="0" xfId="0" applyNumberFormat="1" applyFont="1" applyFill="1"/>
  </cellXfs>
  <cellStyles count="174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Millares" xfId="1" builtinId="3"/>
    <cellStyle name="Moneda" xfId="2" builtinId="4"/>
    <cellStyle name="Normal" xfId="0" builtinId="0"/>
    <cellStyle name="Porcentaje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1182</xdr:row>
      <xdr:rowOff>139700</xdr:rowOff>
    </xdr:from>
    <xdr:to>
      <xdr:col>0</xdr:col>
      <xdr:colOff>0</xdr:colOff>
      <xdr:row>1182</xdr:row>
      <xdr:rowOff>139700</xdr:rowOff>
    </xdr:to>
    <xdr:sp macro="" textlink="">
      <xdr:nvSpPr>
        <xdr:cNvPr id="4152" name="Freeform 56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Rot="1" noChangeAspect="1" noEditPoints="1" noChangeArrowheads="1" noChangeShapeType="1" noTextEdit="1"/>
        </xdr:cNvSpPr>
      </xdr:nvSpPr>
      <xdr:spPr bwMode="auto">
        <a:xfrm>
          <a:off x="0" y="179298600"/>
          <a:ext cx="0" cy="0"/>
        </a:xfrm>
        <a:custGeom>
          <a:avLst/>
          <a:gdLst>
            <a:gd name="T0" fmla="+- 0 23797 23797"/>
            <a:gd name="T1" fmla="*/ T0 w 1"/>
            <a:gd name="T2" fmla="+- 0 6197 6197"/>
            <a:gd name="T3" fmla="*/ 6197 h 1"/>
            <a:gd name="T4" fmla="+- 0 23797 23797"/>
            <a:gd name="T5" fmla="*/ T4 w 1"/>
            <a:gd name="T6" fmla="+- 0 6197 6197"/>
            <a:gd name="T7" fmla="*/ 6197 h 1"/>
            <a:gd name="T8" fmla="+- 0 23797 23797"/>
            <a:gd name="T9" fmla="*/ T8 w 1"/>
            <a:gd name="T10" fmla="+- 0 6197 6197"/>
            <a:gd name="T11" fmla="*/ 6197 h 1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</a:cxnLst>
          <a:rect l="0" t="0" r="r" b="b"/>
          <a:pathLst>
            <a:path w="1" h="1" extrusionOk="0">
              <a:moveTo>
                <a:pt x="0" y="0"/>
              </a:moveTo>
              <a:lnTo>
                <a:pt x="0" y="0"/>
              </a:lnTo>
              <a:lnTo>
                <a:pt x="0" y="0"/>
              </a:lnTo>
            </a:path>
          </a:pathLst>
        </a:custGeom>
        <a:noFill/>
        <a:ln w="19050" cap="rnd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5"/>
  <sheetViews>
    <sheetView tabSelected="1" topLeftCell="B16" zoomScale="90" zoomScaleNormal="90" zoomScalePageLayoutView="200" workbookViewId="0">
      <selection activeCell="I4" sqref="I4:L33"/>
    </sheetView>
  </sheetViews>
  <sheetFormatPr baseColWidth="10" defaultColWidth="11.5" defaultRowHeight="13" x14ac:dyDescent="0.15"/>
  <cols>
    <col min="1" max="1" width="54.6640625" customWidth="1"/>
    <col min="2" max="2" width="4" customWidth="1"/>
    <col min="3" max="3" width="40.33203125" bestFit="1" customWidth="1"/>
    <col min="4" max="4" width="25.83203125" bestFit="1" customWidth="1"/>
    <col min="5" max="5" width="19.1640625" bestFit="1" customWidth="1"/>
    <col min="6" max="7" width="14" bestFit="1" customWidth="1"/>
    <col min="8" max="8" width="16.1640625" customWidth="1"/>
    <col min="9" max="9" width="21.83203125" customWidth="1"/>
    <col min="10" max="10" width="24.6640625" bestFit="1" customWidth="1"/>
    <col min="11" max="11" width="21.83203125" bestFit="1" customWidth="1"/>
    <col min="12" max="12" width="33.33203125" bestFit="1" customWidth="1"/>
  </cols>
  <sheetData>
    <row r="1" spans="1:14" x14ac:dyDescent="0.15">
      <c r="B1" s="1"/>
    </row>
    <row r="4" spans="1:14" ht="16" x14ac:dyDescent="0.2">
      <c r="A4" s="4"/>
      <c r="B4" s="4"/>
      <c r="C4" s="5"/>
      <c r="D4" s="5"/>
      <c r="E4" s="5"/>
      <c r="F4" s="5"/>
      <c r="G4" s="5"/>
      <c r="H4" s="5"/>
      <c r="I4" s="4" t="s">
        <v>25</v>
      </c>
      <c r="J4" s="5"/>
      <c r="K4" s="5"/>
      <c r="L4" s="5"/>
      <c r="M4" s="5"/>
      <c r="N4" s="5"/>
    </row>
    <row r="5" spans="1:14" ht="16" x14ac:dyDescent="0.2">
      <c r="A5" s="4" t="s">
        <v>97</v>
      </c>
      <c r="B5" s="5"/>
      <c r="C5" s="4"/>
      <c r="D5" s="4"/>
      <c r="E5" s="4"/>
      <c r="F5" s="4"/>
      <c r="G5" s="4"/>
      <c r="H5" s="5"/>
      <c r="I5" s="4" t="s">
        <v>101</v>
      </c>
      <c r="J5" s="5"/>
      <c r="K5" s="5"/>
      <c r="L5" s="5"/>
      <c r="M5" s="5"/>
      <c r="N5" s="5"/>
    </row>
    <row r="6" spans="1:14" ht="16" x14ac:dyDescent="0.2">
      <c r="A6" s="4"/>
      <c r="B6" s="4"/>
      <c r="C6" s="4" t="s">
        <v>0</v>
      </c>
      <c r="D6" s="4" t="s">
        <v>1</v>
      </c>
      <c r="E6" s="4" t="s">
        <v>9</v>
      </c>
      <c r="F6" s="4" t="s">
        <v>10</v>
      </c>
      <c r="G6" s="4" t="s">
        <v>8</v>
      </c>
      <c r="H6" s="5"/>
      <c r="I6" s="5" t="s">
        <v>26</v>
      </c>
      <c r="J6" s="5"/>
      <c r="K6" s="5"/>
      <c r="L6" s="5"/>
      <c r="M6" s="5"/>
      <c r="N6" s="5"/>
    </row>
    <row r="7" spans="1:14" ht="16" x14ac:dyDescent="0.2">
      <c r="A7" s="5" t="s">
        <v>2</v>
      </c>
      <c r="B7" s="5"/>
      <c r="C7" s="6">
        <v>250</v>
      </c>
      <c r="D7" s="6">
        <v>5000</v>
      </c>
      <c r="E7" s="6">
        <v>13000</v>
      </c>
      <c r="F7" s="6">
        <v>18000</v>
      </c>
      <c r="G7" s="6">
        <f>SUM(C7:F7)</f>
        <v>36250</v>
      </c>
      <c r="H7" s="5"/>
      <c r="I7" s="5"/>
      <c r="J7" s="5"/>
      <c r="K7" s="5"/>
      <c r="L7" s="5"/>
      <c r="M7" s="5"/>
      <c r="N7" s="5"/>
    </row>
    <row r="8" spans="1:14" ht="16" x14ac:dyDescent="0.2">
      <c r="A8" s="5" t="s">
        <v>3</v>
      </c>
      <c r="B8" s="5"/>
      <c r="C8" s="7">
        <v>100</v>
      </c>
      <c r="D8" s="7">
        <v>70</v>
      </c>
      <c r="E8" s="7">
        <v>60</v>
      </c>
      <c r="F8" s="7">
        <v>40</v>
      </c>
      <c r="G8" s="7">
        <f>SUM(C8:F8)</f>
        <v>270</v>
      </c>
      <c r="H8" s="5"/>
      <c r="I8" s="5" t="s">
        <v>49</v>
      </c>
      <c r="J8" s="5"/>
      <c r="K8" s="5"/>
      <c r="L8" s="5"/>
      <c r="M8" s="5"/>
      <c r="N8" s="5"/>
    </row>
    <row r="9" spans="1:14" ht="16" x14ac:dyDescent="0.2">
      <c r="A9" s="5" t="s">
        <v>11</v>
      </c>
      <c r="B9" s="5"/>
      <c r="C9" s="8">
        <v>75</v>
      </c>
      <c r="D9" s="9">
        <v>50</v>
      </c>
      <c r="E9" s="10">
        <v>30</v>
      </c>
      <c r="F9" s="10">
        <v>16</v>
      </c>
      <c r="G9" s="5"/>
      <c r="H9" s="5"/>
      <c r="I9" s="5" t="s">
        <v>48</v>
      </c>
      <c r="J9" s="5" t="s">
        <v>50</v>
      </c>
      <c r="K9" s="5"/>
      <c r="L9" s="5"/>
      <c r="M9" s="5"/>
      <c r="N9" s="5"/>
    </row>
    <row r="10" spans="1:14" ht="16" x14ac:dyDescent="0.2">
      <c r="A10" s="5" t="s">
        <v>4</v>
      </c>
      <c r="B10" s="5"/>
      <c r="C10" s="11"/>
      <c r="D10" s="11"/>
      <c r="E10" s="11"/>
      <c r="F10" s="11"/>
      <c r="G10" s="11"/>
      <c r="H10" s="5"/>
      <c r="I10" s="5" t="s">
        <v>52</v>
      </c>
      <c r="J10" s="5"/>
      <c r="K10" s="5"/>
      <c r="L10" s="5"/>
      <c r="M10" s="5"/>
      <c r="N10" s="5"/>
    </row>
    <row r="11" spans="1:14" ht="16" x14ac:dyDescent="0.2">
      <c r="A11" s="5" t="s">
        <v>6</v>
      </c>
      <c r="B11" s="5"/>
      <c r="C11" s="11"/>
      <c r="D11" s="11"/>
      <c r="E11" s="11"/>
      <c r="F11" s="11"/>
      <c r="G11" s="11">
        <v>150000</v>
      </c>
      <c r="H11" s="5"/>
      <c r="I11" s="5" t="s">
        <v>29</v>
      </c>
      <c r="J11" s="5" t="s">
        <v>51</v>
      </c>
      <c r="K11" s="5"/>
      <c r="L11" s="5" t="s">
        <v>78</v>
      </c>
      <c r="M11" s="5"/>
      <c r="N11" s="5"/>
    </row>
    <row r="12" spans="1:14" ht="16" x14ac:dyDescent="0.2">
      <c r="A12" s="5" t="s">
        <v>5</v>
      </c>
      <c r="B12" s="5"/>
      <c r="C12" s="12">
        <f>+(C8-C9)/C8</f>
        <v>0.25</v>
      </c>
      <c r="D12" s="12">
        <f t="shared" ref="D12:F12" si="0">+(D8-D9)/D8</f>
        <v>0.2857142857142857</v>
      </c>
      <c r="E12" s="12">
        <f t="shared" si="0"/>
        <v>0.5</v>
      </c>
      <c r="F12" s="12">
        <f t="shared" si="0"/>
        <v>0.6</v>
      </c>
      <c r="G12" s="12"/>
      <c r="H12" s="5"/>
      <c r="I12" s="5" t="s">
        <v>27</v>
      </c>
      <c r="J12" s="5"/>
      <c r="K12" s="5"/>
      <c r="L12" s="5"/>
      <c r="M12" s="5"/>
      <c r="N12" s="5"/>
    </row>
    <row r="13" spans="1:14" ht="16" x14ac:dyDescent="0.2">
      <c r="A13" s="13" t="s">
        <v>96</v>
      </c>
      <c r="B13" s="14"/>
      <c r="C13" s="12"/>
      <c r="D13" s="12"/>
      <c r="E13" s="12"/>
      <c r="F13" s="12"/>
      <c r="G13" s="15">
        <f>+(C7*C8-C7*C9+D7*D8-D7*D9+E7*E8-E7*E9+F7*F8-F7*F9)/(C7*C8+D7*D8+E7*E8+F7*F8)</f>
        <v>0.49506666666666665</v>
      </c>
      <c r="H13" s="16" t="s">
        <v>42</v>
      </c>
      <c r="I13" s="5" t="s">
        <v>55</v>
      </c>
      <c r="J13" s="5"/>
      <c r="K13" s="5"/>
      <c r="L13" s="5"/>
      <c r="M13" s="5"/>
      <c r="N13" s="5"/>
    </row>
    <row r="14" spans="1:14" ht="16" x14ac:dyDescent="0.2">
      <c r="A14" s="5" t="s">
        <v>85</v>
      </c>
      <c r="B14" s="17"/>
      <c r="C14" s="18">
        <f>+C7/$G$18</f>
        <v>1.3333333333333334E-4</v>
      </c>
      <c r="D14" s="18">
        <f t="shared" ref="D14:F14" si="1">+D7/$G$18</f>
        <v>2.6666666666666666E-3</v>
      </c>
      <c r="E14" s="18">
        <f t="shared" si="1"/>
        <v>6.933333333333333E-3</v>
      </c>
      <c r="F14" s="18">
        <f t="shared" si="1"/>
        <v>9.5999999999999992E-3</v>
      </c>
      <c r="G14" s="19"/>
      <c r="H14" s="17"/>
      <c r="I14" s="5"/>
      <c r="J14" s="5"/>
      <c r="K14" s="5"/>
      <c r="L14" s="5"/>
      <c r="M14" s="5"/>
      <c r="N14" s="5"/>
    </row>
    <row r="15" spans="1:14" ht="16" x14ac:dyDescent="0.2">
      <c r="A15" s="4" t="s">
        <v>86</v>
      </c>
      <c r="B15" s="17"/>
      <c r="C15" s="18">
        <f>+C25*C7/$G$18</f>
        <v>3.3333333333333335E-3</v>
      </c>
      <c r="D15" s="18">
        <f t="shared" ref="D15:F15" si="2">+D25*D7/$G$18</f>
        <v>5.3333333333333337E-2</v>
      </c>
      <c r="E15" s="18">
        <f t="shared" si="2"/>
        <v>0.20799999999999999</v>
      </c>
      <c r="F15" s="18">
        <f t="shared" si="2"/>
        <v>0.23039999999999999</v>
      </c>
      <c r="G15" s="20">
        <f>SUM(C15:F15)</f>
        <v>0.49506666666666665</v>
      </c>
      <c r="H15" s="17"/>
      <c r="I15" s="5" t="s">
        <v>28</v>
      </c>
      <c r="J15" s="5"/>
      <c r="K15" s="5"/>
      <c r="L15" s="5"/>
      <c r="M15" s="5"/>
      <c r="N15" s="5"/>
    </row>
    <row r="16" spans="1:14" ht="16" x14ac:dyDescent="0.2">
      <c r="A16" s="4" t="s">
        <v>95</v>
      </c>
      <c r="B16" s="17"/>
      <c r="C16" s="18">
        <f>+C12*C8*C7/$G$18</f>
        <v>3.3333333333333335E-3</v>
      </c>
      <c r="D16" s="18">
        <f t="shared" ref="D16:F16" si="3">+D12*D8*D7/$G$18</f>
        <v>5.3333333333333337E-2</v>
      </c>
      <c r="E16" s="18">
        <f t="shared" si="3"/>
        <v>0.20799999999999999</v>
      </c>
      <c r="F16" s="18">
        <f t="shared" si="3"/>
        <v>0.23039999999999999</v>
      </c>
      <c r="G16" s="20">
        <f>SUM(C16:F16)</f>
        <v>0.49506666666666665</v>
      </c>
      <c r="H16" s="17"/>
      <c r="I16" s="5" t="s">
        <v>35</v>
      </c>
      <c r="J16" s="5" t="s">
        <v>53</v>
      </c>
      <c r="K16" s="5"/>
      <c r="L16" s="21" t="s">
        <v>32</v>
      </c>
      <c r="M16" s="5"/>
      <c r="N16" s="5"/>
    </row>
    <row r="17" spans="1:14" ht="16" x14ac:dyDescent="0.2">
      <c r="A17" s="17"/>
      <c r="B17" s="17"/>
      <c r="C17" s="12"/>
      <c r="D17" s="12"/>
      <c r="E17" s="12"/>
      <c r="F17" s="12"/>
      <c r="G17" s="22"/>
      <c r="H17" s="17"/>
      <c r="I17" s="5"/>
      <c r="J17" s="5"/>
      <c r="K17" s="5"/>
      <c r="L17" s="5"/>
      <c r="M17" s="5"/>
      <c r="N17" s="5"/>
    </row>
    <row r="18" spans="1:14" ht="16" x14ac:dyDescent="0.2">
      <c r="A18" s="5" t="s">
        <v>73</v>
      </c>
      <c r="B18" s="5"/>
      <c r="C18" s="23">
        <f>+C8*C7</f>
        <v>25000</v>
      </c>
      <c r="D18" s="23">
        <f>+D8*D7</f>
        <v>350000</v>
      </c>
      <c r="E18" s="23">
        <f>+E8*E7</f>
        <v>780000</v>
      </c>
      <c r="F18" s="23">
        <f>+F8*F7</f>
        <v>720000</v>
      </c>
      <c r="G18" s="23">
        <f>SUM(C18:F18)</f>
        <v>1875000</v>
      </c>
      <c r="H18" s="5"/>
      <c r="I18" s="5" t="s">
        <v>47</v>
      </c>
      <c r="J18" s="5"/>
      <c r="K18" s="5"/>
      <c r="L18" s="5"/>
      <c r="M18" s="5"/>
      <c r="N18" s="5"/>
    </row>
    <row r="19" spans="1:14" ht="16" x14ac:dyDescent="0.2">
      <c r="A19" s="5" t="s">
        <v>74</v>
      </c>
      <c r="B19" s="5"/>
      <c r="C19" s="23">
        <f>+C9*C7</f>
        <v>18750</v>
      </c>
      <c r="D19" s="23">
        <f t="shared" ref="D19:F19" si="4">+D9*D7</f>
        <v>250000</v>
      </c>
      <c r="E19" s="23">
        <f t="shared" si="4"/>
        <v>390000</v>
      </c>
      <c r="F19" s="23">
        <f t="shared" si="4"/>
        <v>288000</v>
      </c>
      <c r="G19" s="23">
        <f>SUM(C19:F19)</f>
        <v>946750</v>
      </c>
      <c r="H19" s="5"/>
      <c r="I19" s="17"/>
      <c r="J19" s="5"/>
      <c r="K19" s="5"/>
      <c r="L19" s="5"/>
      <c r="M19" s="5"/>
      <c r="N19" s="5"/>
    </row>
    <row r="20" spans="1:14" ht="16" x14ac:dyDescent="0.2">
      <c r="A20" s="5" t="s">
        <v>51</v>
      </c>
      <c r="B20" s="5"/>
      <c r="C20" s="23"/>
      <c r="D20" s="23"/>
      <c r="E20" s="23"/>
      <c r="F20" s="23"/>
      <c r="G20" s="23">
        <f>+G18-G19</f>
        <v>928250</v>
      </c>
      <c r="H20" s="5"/>
      <c r="I20" s="17" t="s">
        <v>30</v>
      </c>
      <c r="J20" s="5"/>
      <c r="K20" s="5"/>
      <c r="L20" s="5"/>
      <c r="M20" s="5"/>
      <c r="N20" s="5"/>
    </row>
    <row r="21" spans="1:14" ht="16" x14ac:dyDescent="0.2">
      <c r="A21" s="4" t="s">
        <v>75</v>
      </c>
      <c r="B21" s="5"/>
      <c r="C21" s="5"/>
      <c r="D21" s="5"/>
      <c r="E21" s="5"/>
      <c r="F21" s="5"/>
      <c r="G21" s="24">
        <f>+G20/G18</f>
        <v>0.49506666666666665</v>
      </c>
      <c r="H21" s="5"/>
      <c r="I21" s="17"/>
      <c r="J21" s="5"/>
      <c r="K21" s="5"/>
      <c r="L21" s="5"/>
      <c r="M21" s="5"/>
      <c r="N21" s="5"/>
    </row>
    <row r="22" spans="1:14" ht="16" x14ac:dyDescent="0.2">
      <c r="A22" s="4" t="s">
        <v>88</v>
      </c>
      <c r="B22" s="5"/>
      <c r="C22" s="25">
        <f>+$G22*C$7*C8/($C$7*$C$8+$D$7*$D$8+$E$7*$E$8+$F$7*$F$8)</f>
        <v>4039.8599515216802</v>
      </c>
      <c r="D22" s="25">
        <f t="shared" ref="D22" si="5">+$G22*D$7*D8/($C$7*$C$8+$D$7*$D$8+$E$7*$E$8+$F$7*$F$8)</f>
        <v>56558.039321303535</v>
      </c>
      <c r="E22" s="25">
        <f>+$G22*E$7*E8/($C$7*$C$8+$D$7*$D$8+$E$7*$E$8+$F$7*$F$8)</f>
        <v>126043.63048747643</v>
      </c>
      <c r="F22" s="25">
        <f>+$G22*F$7*F8/($C$7*$C$8+$D$7*$D$8+$E$7*$E$8+$F$7*$F$8)</f>
        <v>116347.9666038244</v>
      </c>
      <c r="G22" s="26">
        <f>+G11/G13</f>
        <v>302989.49636412604</v>
      </c>
      <c r="H22" s="25">
        <f>SUM(C22:F22)</f>
        <v>302989.49636412604</v>
      </c>
      <c r="I22" s="5" t="s">
        <v>57</v>
      </c>
      <c r="J22" s="5" t="s">
        <v>56</v>
      </c>
      <c r="K22" s="5" t="s">
        <v>31</v>
      </c>
      <c r="L22" s="5"/>
      <c r="M22" s="5"/>
      <c r="N22" s="5"/>
    </row>
    <row r="23" spans="1:14" ht="16" x14ac:dyDescent="0.2">
      <c r="A23" s="5" t="s">
        <v>7</v>
      </c>
      <c r="B23" s="5"/>
      <c r="C23" s="27">
        <f>+C$22/C$8</f>
        <v>40.398599515216802</v>
      </c>
      <c r="D23" s="27">
        <f>+D$22/D$8</f>
        <v>807.97199030433626</v>
      </c>
      <c r="E23" s="27">
        <f>+E$22/E$8</f>
        <v>2100.7271747912737</v>
      </c>
      <c r="F23" s="27">
        <f>+F$22/F$8</f>
        <v>2908.6991650956102</v>
      </c>
      <c r="G23" s="28">
        <f>SUM(C23:F23)</f>
        <v>5857.7969297064374</v>
      </c>
      <c r="H23" s="5"/>
      <c r="I23" s="17"/>
      <c r="J23" s="5"/>
      <c r="K23" s="5"/>
      <c r="L23" s="5"/>
      <c r="M23" s="5"/>
      <c r="N23" s="5"/>
    </row>
    <row r="24" spans="1:14" ht="16" x14ac:dyDescent="0.2">
      <c r="A24" s="5"/>
      <c r="B24" s="5"/>
      <c r="C24" s="5"/>
      <c r="D24" s="5"/>
      <c r="E24" s="5"/>
      <c r="F24" s="5"/>
      <c r="G24" s="5"/>
      <c r="H24" s="5"/>
      <c r="I24" s="17" t="s">
        <v>33</v>
      </c>
      <c r="J24" s="5"/>
      <c r="K24" s="5"/>
      <c r="L24" s="5"/>
      <c r="M24" s="5"/>
      <c r="N24" s="5"/>
    </row>
    <row r="25" spans="1:14" ht="17" x14ac:dyDescent="0.2">
      <c r="A25" s="29" t="s">
        <v>12</v>
      </c>
      <c r="B25" s="30"/>
      <c r="C25" s="31">
        <f>+C8-C9</f>
        <v>25</v>
      </c>
      <c r="D25" s="31">
        <f>+D8-D9</f>
        <v>20</v>
      </c>
      <c r="E25" s="31">
        <f>+E8-E9</f>
        <v>30</v>
      </c>
      <c r="F25" s="31">
        <f>+F8-F9</f>
        <v>24</v>
      </c>
      <c r="G25" s="32"/>
      <c r="H25" s="33"/>
      <c r="I25" s="17"/>
      <c r="J25" s="5"/>
      <c r="K25" s="5"/>
      <c r="L25" s="34" t="s">
        <v>98</v>
      </c>
      <c r="M25" s="17"/>
      <c r="N25" s="17"/>
    </row>
    <row r="26" spans="1:14" ht="17" x14ac:dyDescent="0.2">
      <c r="A26" s="29" t="s">
        <v>13</v>
      </c>
      <c r="B26" s="30"/>
      <c r="C26" s="35">
        <f>+C7/$G$7</f>
        <v>6.8965517241379309E-3</v>
      </c>
      <c r="D26" s="35">
        <f>+D7/$G$7</f>
        <v>0.13793103448275862</v>
      </c>
      <c r="E26" s="35">
        <f>+E7/$G$7</f>
        <v>0.35862068965517241</v>
      </c>
      <c r="F26" s="35">
        <f>+F7/$G$7</f>
        <v>0.49655172413793103</v>
      </c>
      <c r="G26" s="36">
        <f>SUM(C26:F26)</f>
        <v>1</v>
      </c>
      <c r="H26" s="17"/>
      <c r="I26" s="17" t="s">
        <v>34</v>
      </c>
      <c r="J26" s="5" t="s">
        <v>36</v>
      </c>
      <c r="K26" s="5"/>
      <c r="L26" s="34" t="s">
        <v>100</v>
      </c>
      <c r="M26" s="17"/>
      <c r="N26" s="17"/>
    </row>
    <row r="27" spans="1:14" ht="15" customHeight="1" x14ac:dyDescent="0.2">
      <c r="A27" s="37" t="s">
        <v>87</v>
      </c>
      <c r="B27" s="30"/>
      <c r="C27" s="38">
        <f>+C25*C26</f>
        <v>0.17241379310344829</v>
      </c>
      <c r="D27" s="39">
        <f>+D25*D26</f>
        <v>2.7586206896551726</v>
      </c>
      <c r="E27" s="40">
        <f>+E25*E26</f>
        <v>10.758620689655173</v>
      </c>
      <c r="F27" s="40">
        <f>+F25*F26</f>
        <v>11.917241379310344</v>
      </c>
      <c r="G27" s="41">
        <f>SUM(C27:F27)</f>
        <v>25.606896551724137</v>
      </c>
      <c r="H27" s="17"/>
      <c r="I27" s="17"/>
      <c r="J27" s="5"/>
      <c r="K27" s="5"/>
      <c r="L27" s="34" t="s">
        <v>99</v>
      </c>
      <c r="M27" s="17"/>
      <c r="N27" s="17"/>
    </row>
    <row r="28" spans="1:14" ht="16" x14ac:dyDescent="0.2">
      <c r="A28" s="42"/>
      <c r="B28" s="42"/>
      <c r="C28" s="42"/>
      <c r="D28" s="42"/>
      <c r="E28" s="42"/>
      <c r="F28" s="42"/>
      <c r="G28" s="43"/>
      <c r="H28" s="17"/>
      <c r="I28" s="17" t="s">
        <v>37</v>
      </c>
      <c r="J28" s="5"/>
      <c r="K28" s="5"/>
      <c r="L28" s="34"/>
      <c r="M28" s="17"/>
      <c r="N28" s="17"/>
    </row>
    <row r="29" spans="1:14" ht="17" x14ac:dyDescent="0.2">
      <c r="A29" s="37" t="s">
        <v>14</v>
      </c>
      <c r="B29" s="30"/>
      <c r="C29" s="40">
        <f>+$G$29*C26</f>
        <v>40.398599515216809</v>
      </c>
      <c r="D29" s="40">
        <f>+$G$29*D26</f>
        <v>807.97199030433615</v>
      </c>
      <c r="E29" s="40">
        <f>+$G$29*E26</f>
        <v>2100.7271747912741</v>
      </c>
      <c r="F29" s="40">
        <f>+$G$29*F26</f>
        <v>2908.6991650956102</v>
      </c>
      <c r="G29" s="40">
        <f>+G11/G27</f>
        <v>5857.7969297064374</v>
      </c>
      <c r="H29" s="44">
        <f>SUM(C29:F29)</f>
        <v>5857.7969297064374</v>
      </c>
      <c r="I29" s="45" t="s">
        <v>22</v>
      </c>
      <c r="J29" s="45"/>
      <c r="K29" s="46" t="s">
        <v>38</v>
      </c>
      <c r="L29" s="47" t="s">
        <v>39</v>
      </c>
      <c r="M29" s="17"/>
      <c r="N29" s="17"/>
    </row>
    <row r="30" spans="1:14" ht="17" x14ac:dyDescent="0.2">
      <c r="A30" s="29" t="s">
        <v>15</v>
      </c>
      <c r="B30" s="30"/>
      <c r="C30" s="48">
        <f>+C8*C29</f>
        <v>4039.8599515216811</v>
      </c>
      <c r="D30" s="48">
        <f>+D8*D29</f>
        <v>56558.039321303528</v>
      </c>
      <c r="E30" s="48">
        <f t="shared" ref="E30" si="6">+E8*E29</f>
        <v>126043.63048747645</v>
      </c>
      <c r="F30" s="48">
        <f>+F8*F29</f>
        <v>116347.9666038244</v>
      </c>
      <c r="G30" s="49">
        <f>+SUM(C30:F30)</f>
        <v>302989.49636412604</v>
      </c>
      <c r="H30" s="17"/>
      <c r="I30" s="42" t="s">
        <v>36</v>
      </c>
      <c r="J30" s="42"/>
      <c r="K30" s="46"/>
      <c r="L30" s="47"/>
      <c r="M30" s="5"/>
      <c r="N30" s="5"/>
    </row>
    <row r="31" spans="1:14" ht="16" x14ac:dyDescent="0.2">
      <c r="A31" s="17"/>
      <c r="B31" s="17"/>
      <c r="C31" s="50"/>
      <c r="D31" s="50"/>
      <c r="E31" s="50"/>
      <c r="F31" s="50"/>
      <c r="G31" s="50"/>
      <c r="H31" s="17"/>
      <c r="I31" s="17"/>
      <c r="J31" s="5"/>
      <c r="K31" s="5"/>
      <c r="L31" s="5"/>
      <c r="M31" s="5"/>
      <c r="N31" s="5"/>
    </row>
    <row r="32" spans="1:14" ht="16" x14ac:dyDescent="0.2">
      <c r="A32" s="51"/>
      <c r="B32" s="51"/>
      <c r="C32" s="52" t="s">
        <v>16</v>
      </c>
      <c r="D32" s="53"/>
      <c r="E32" s="53"/>
      <c r="F32" s="53"/>
      <c r="G32" s="53"/>
      <c r="H32" s="17"/>
      <c r="I32" s="17" t="s">
        <v>40</v>
      </c>
      <c r="J32" s="54" t="s">
        <v>36</v>
      </c>
      <c r="K32" s="5"/>
      <c r="L32" s="5"/>
      <c r="M32" s="5"/>
      <c r="N32" s="5"/>
    </row>
    <row r="33" spans="1:14" ht="16" x14ac:dyDescent="0.2">
      <c r="A33" s="34"/>
      <c r="B33" s="34"/>
      <c r="C33" s="53"/>
      <c r="D33" s="53"/>
      <c r="E33" s="53"/>
      <c r="F33" s="53"/>
      <c r="G33" s="53" t="s">
        <v>20</v>
      </c>
      <c r="H33" s="17"/>
      <c r="I33" s="17" t="s">
        <v>41</v>
      </c>
      <c r="J33" s="5"/>
      <c r="K33" s="5"/>
      <c r="L33" s="5"/>
      <c r="M33" s="5"/>
      <c r="N33" s="5"/>
    </row>
    <row r="34" spans="1:14" ht="16" x14ac:dyDescent="0.2">
      <c r="A34" s="34" t="s">
        <v>17</v>
      </c>
      <c r="B34" s="34"/>
      <c r="C34" s="55">
        <f>+C23</f>
        <v>40.398599515216802</v>
      </c>
      <c r="D34" s="55">
        <f>+D23</f>
        <v>807.97199030433626</v>
      </c>
      <c r="E34" s="55">
        <f t="shared" ref="E34:F34" si="7">+E23</f>
        <v>2100.7271747912737</v>
      </c>
      <c r="F34" s="55">
        <f t="shared" si="7"/>
        <v>2908.6991650956102</v>
      </c>
      <c r="G34" s="53"/>
      <c r="H34" s="17"/>
      <c r="I34" s="16" t="s">
        <v>43</v>
      </c>
      <c r="J34" s="16"/>
      <c r="K34" s="16"/>
      <c r="L34" s="17"/>
      <c r="M34" s="5"/>
      <c r="N34" s="5"/>
    </row>
    <row r="35" spans="1:14" ht="16" x14ac:dyDescent="0.2">
      <c r="A35" s="34" t="s">
        <v>18</v>
      </c>
      <c r="B35" s="34"/>
      <c r="C35" s="56">
        <f>+C8</f>
        <v>100</v>
      </c>
      <c r="D35" s="56">
        <f t="shared" ref="D35:F35" si="8">+D8</f>
        <v>70</v>
      </c>
      <c r="E35" s="56">
        <f t="shared" si="8"/>
        <v>60</v>
      </c>
      <c r="F35" s="56">
        <f t="shared" si="8"/>
        <v>40</v>
      </c>
      <c r="G35" s="53"/>
      <c r="H35" s="17"/>
      <c r="I35" s="16" t="s">
        <v>44</v>
      </c>
      <c r="J35" s="16"/>
      <c r="K35" s="16"/>
      <c r="L35" s="17"/>
      <c r="M35" s="5"/>
      <c r="N35" s="5"/>
    </row>
    <row r="36" spans="1:14" ht="16" x14ac:dyDescent="0.2">
      <c r="A36" s="34" t="s">
        <v>19</v>
      </c>
      <c r="B36" s="34"/>
      <c r="C36" s="57">
        <f>+C35*C34</f>
        <v>4039.8599515216802</v>
      </c>
      <c r="D36" s="57">
        <f t="shared" ref="D36:F36" si="9">+D35*D34</f>
        <v>56558.039321303535</v>
      </c>
      <c r="E36" s="57">
        <f t="shared" si="9"/>
        <v>126043.63048747642</v>
      </c>
      <c r="F36" s="57">
        <f t="shared" si="9"/>
        <v>116347.9666038244</v>
      </c>
      <c r="G36" s="57">
        <f>SUM(C36:F36)</f>
        <v>302989.49636412604</v>
      </c>
      <c r="H36" s="17"/>
      <c r="I36" s="16" t="s">
        <v>45</v>
      </c>
      <c r="J36" s="16"/>
      <c r="K36" s="16"/>
      <c r="L36" s="17"/>
      <c r="M36" s="5"/>
      <c r="N36" s="5"/>
    </row>
    <row r="37" spans="1:14" ht="20" x14ac:dyDescent="0.35">
      <c r="A37" s="2"/>
      <c r="B37" s="2"/>
      <c r="C37" s="53"/>
      <c r="D37" s="53"/>
      <c r="E37" s="53"/>
      <c r="F37" s="53"/>
      <c r="G37" s="53"/>
      <c r="H37" s="17"/>
      <c r="I37" s="16" t="s">
        <v>46</v>
      </c>
      <c r="J37" s="16"/>
      <c r="K37" s="16"/>
      <c r="L37" s="17"/>
      <c r="M37" s="5"/>
      <c r="N37" s="5"/>
    </row>
    <row r="38" spans="1:14" ht="16" x14ac:dyDescent="0.2">
      <c r="A38" s="34" t="s">
        <v>21</v>
      </c>
      <c r="B38" s="34"/>
      <c r="C38" s="57">
        <f>+C34*C9</f>
        <v>3029.8949636412599</v>
      </c>
      <c r="D38" s="57">
        <f>+D34*D9</f>
        <v>40398.599515216811</v>
      </c>
      <c r="E38" s="57">
        <f t="shared" ref="E38:F38" si="10">+E34*E9</f>
        <v>63021.815243738209</v>
      </c>
      <c r="F38" s="57">
        <f t="shared" si="10"/>
        <v>46539.186641529763</v>
      </c>
      <c r="G38" s="57">
        <f>SUM(C38:F38)</f>
        <v>152989.49636412604</v>
      </c>
      <c r="H38" s="17"/>
      <c r="I38" s="16" t="s">
        <v>54</v>
      </c>
      <c r="J38" s="16"/>
      <c r="K38" s="16"/>
      <c r="L38" s="17"/>
      <c r="M38" s="5"/>
      <c r="N38" s="5"/>
    </row>
    <row r="39" spans="1:14" ht="16" x14ac:dyDescent="0.2">
      <c r="A39" s="34" t="s">
        <v>22</v>
      </c>
      <c r="B39" s="34"/>
      <c r="C39" s="57"/>
      <c r="D39" s="57"/>
      <c r="E39" s="57"/>
      <c r="F39" s="57"/>
      <c r="G39" s="57">
        <f>+G11</f>
        <v>150000</v>
      </c>
      <c r="H39" s="17"/>
      <c r="I39" s="5" t="s">
        <v>83</v>
      </c>
      <c r="J39" s="5"/>
      <c r="K39" s="5"/>
      <c r="L39" s="5"/>
      <c r="M39" s="5"/>
      <c r="N39" s="5"/>
    </row>
    <row r="40" spans="1:14" ht="16" x14ac:dyDescent="0.2">
      <c r="A40" s="34" t="s">
        <v>23</v>
      </c>
      <c r="B40" s="34"/>
      <c r="C40" s="57"/>
      <c r="D40" s="57"/>
      <c r="E40" s="57"/>
      <c r="F40" s="57"/>
      <c r="G40" s="57">
        <f>SUM(G38:G39)</f>
        <v>302989.49636412604</v>
      </c>
      <c r="H40" s="17"/>
      <c r="I40" s="5" t="s">
        <v>58</v>
      </c>
      <c r="J40" s="5" t="s">
        <v>84</v>
      </c>
      <c r="K40" s="5"/>
      <c r="L40" s="5"/>
      <c r="M40" s="5"/>
      <c r="N40" s="5"/>
    </row>
    <row r="41" spans="1:14" ht="16" x14ac:dyDescent="0.2">
      <c r="A41" s="34" t="s">
        <v>24</v>
      </c>
      <c r="B41" s="34"/>
      <c r="C41" s="53"/>
      <c r="D41" s="53"/>
      <c r="E41" s="53"/>
      <c r="F41" s="53"/>
      <c r="G41" s="57">
        <f>+G40-G30</f>
        <v>0</v>
      </c>
      <c r="H41" s="17"/>
      <c r="I41" s="5" t="s">
        <v>28</v>
      </c>
      <c r="J41" s="5"/>
      <c r="K41" s="5"/>
      <c r="L41" s="5"/>
      <c r="M41" s="5"/>
      <c r="N41" s="5"/>
    </row>
    <row r="42" spans="1:14" ht="16" x14ac:dyDescent="0.2">
      <c r="A42" s="34"/>
      <c r="B42" s="34"/>
      <c r="C42" s="53"/>
      <c r="D42" s="53"/>
      <c r="E42" s="53"/>
      <c r="F42" s="53"/>
      <c r="G42" s="53"/>
      <c r="H42" s="17"/>
      <c r="I42" s="5"/>
      <c r="J42" s="5"/>
      <c r="K42" s="5"/>
      <c r="L42" s="5"/>
      <c r="M42" s="5"/>
      <c r="N42" s="5"/>
    </row>
    <row r="43" spans="1:14" ht="16" x14ac:dyDescent="0.2">
      <c r="A43" s="5"/>
      <c r="B43" s="5"/>
      <c r="C43" s="58"/>
      <c r="D43" s="58"/>
      <c r="E43" s="58"/>
      <c r="F43" s="58"/>
      <c r="G43" s="58"/>
      <c r="H43" s="17"/>
      <c r="I43" s="5" t="s">
        <v>59</v>
      </c>
      <c r="J43" s="5" t="s">
        <v>60</v>
      </c>
      <c r="K43" s="5"/>
      <c r="L43" s="21" t="s">
        <v>32</v>
      </c>
      <c r="M43" s="5"/>
      <c r="N43" s="5"/>
    </row>
    <row r="44" spans="1:14" ht="16" x14ac:dyDescent="0.2">
      <c r="A44" s="17" t="s">
        <v>69</v>
      </c>
      <c r="B44" s="17"/>
      <c r="C44" s="7">
        <f>+C25*C7</f>
        <v>6250</v>
      </c>
      <c r="D44" s="7">
        <f t="shared" ref="D44:F44" si="11">+D25*D7</f>
        <v>100000</v>
      </c>
      <c r="E44" s="7">
        <f t="shared" si="11"/>
        <v>390000</v>
      </c>
      <c r="F44" s="7">
        <f t="shared" si="11"/>
        <v>432000</v>
      </c>
      <c r="G44" s="7"/>
      <c r="H44" s="17"/>
      <c r="I44" s="5"/>
      <c r="J44" s="5"/>
      <c r="K44" s="5"/>
      <c r="L44" s="5"/>
      <c r="M44" s="5"/>
      <c r="N44" s="5"/>
    </row>
    <row r="45" spans="1:14" ht="16" x14ac:dyDescent="0.2">
      <c r="A45" s="17" t="s">
        <v>70</v>
      </c>
      <c r="B45" s="17"/>
      <c r="C45" s="7"/>
      <c r="D45" s="7"/>
      <c r="E45" s="7"/>
      <c r="F45" s="7"/>
      <c r="G45" s="7">
        <f>SUM(C44:F44)</f>
        <v>928250</v>
      </c>
      <c r="H45" s="17"/>
      <c r="I45" s="5" t="s">
        <v>61</v>
      </c>
      <c r="J45" s="5"/>
      <c r="K45" s="5"/>
      <c r="L45" s="5"/>
      <c r="M45" s="5"/>
      <c r="N45" s="5"/>
    </row>
    <row r="46" spans="1:14" ht="16" x14ac:dyDescent="0.2">
      <c r="A46" s="17" t="s">
        <v>71</v>
      </c>
      <c r="B46" s="17"/>
      <c r="C46" s="23"/>
      <c r="D46" s="23"/>
      <c r="E46" s="23"/>
      <c r="F46" s="23"/>
      <c r="G46" s="59">
        <f>+G45/G7</f>
        <v>25.606896551724137</v>
      </c>
      <c r="H46" s="17"/>
      <c r="I46" s="17"/>
      <c r="J46" s="5"/>
      <c r="K46" s="5"/>
      <c r="L46" s="5"/>
      <c r="M46" s="5"/>
      <c r="N46" s="5"/>
    </row>
    <row r="47" spans="1:14" ht="16" x14ac:dyDescent="0.2">
      <c r="A47" s="17" t="s">
        <v>72</v>
      </c>
      <c r="B47" s="17"/>
      <c r="C47" s="23"/>
      <c r="D47" s="23"/>
      <c r="E47" s="17" t="s">
        <v>93</v>
      </c>
      <c r="F47" s="23"/>
      <c r="G47" s="60">
        <f>+G11/G46</f>
        <v>5857.7969297064374</v>
      </c>
      <c r="H47" s="5"/>
      <c r="I47" s="17" t="s">
        <v>62</v>
      </c>
      <c r="J47" s="5"/>
      <c r="K47" s="5"/>
      <c r="L47" s="5"/>
      <c r="M47" s="5"/>
      <c r="N47" s="5"/>
    </row>
    <row r="48" spans="1:14" ht="16" x14ac:dyDescent="0.2">
      <c r="A48" s="5"/>
      <c r="B48" s="5"/>
      <c r="C48" s="23"/>
      <c r="D48" s="23"/>
      <c r="E48" s="23"/>
      <c r="F48" s="23"/>
      <c r="G48" s="23"/>
      <c r="H48" s="17"/>
      <c r="I48" s="17"/>
      <c r="J48" s="5"/>
      <c r="K48" s="5"/>
      <c r="L48" s="5"/>
      <c r="M48" s="5"/>
      <c r="N48" s="5"/>
    </row>
    <row r="49" spans="1:14" ht="16" x14ac:dyDescent="0.2">
      <c r="A49" s="4" t="s">
        <v>89</v>
      </c>
      <c r="B49" s="4"/>
      <c r="C49" s="23"/>
      <c r="D49" s="23"/>
      <c r="E49" s="23"/>
      <c r="F49" s="23"/>
      <c r="G49" s="23"/>
      <c r="H49" s="17"/>
      <c r="I49" s="5" t="s">
        <v>63</v>
      </c>
      <c r="J49" s="5" t="s">
        <v>64</v>
      </c>
      <c r="K49" s="5" t="s">
        <v>65</v>
      </c>
      <c r="L49" s="5"/>
      <c r="M49" s="5"/>
      <c r="N49" s="5"/>
    </row>
    <row r="50" spans="1:14" ht="16" x14ac:dyDescent="0.2">
      <c r="A50" s="5"/>
      <c r="B50" s="5"/>
      <c r="C50" s="23"/>
      <c r="D50" s="23"/>
      <c r="E50" s="23"/>
      <c r="F50" s="23"/>
      <c r="G50" s="23"/>
      <c r="H50" s="5"/>
      <c r="I50" s="17"/>
      <c r="J50" s="5"/>
      <c r="K50" s="5"/>
      <c r="L50" s="5"/>
      <c r="M50" s="5"/>
      <c r="N50" s="5"/>
    </row>
    <row r="51" spans="1:14" ht="16" x14ac:dyDescent="0.2">
      <c r="A51" s="5" t="s">
        <v>73</v>
      </c>
      <c r="B51" s="5"/>
      <c r="C51" s="23">
        <f>+C18</f>
        <v>25000</v>
      </c>
      <c r="D51" s="23">
        <f t="shared" ref="D51:G51" si="12">+D18</f>
        <v>350000</v>
      </c>
      <c r="E51" s="23">
        <f t="shared" si="12"/>
        <v>780000</v>
      </c>
      <c r="F51" s="23">
        <f t="shared" si="12"/>
        <v>720000</v>
      </c>
      <c r="G51" s="23">
        <f t="shared" si="12"/>
        <v>1875000</v>
      </c>
      <c r="H51" s="5"/>
      <c r="I51" s="17" t="s">
        <v>33</v>
      </c>
      <c r="J51" s="5"/>
      <c r="K51" s="5"/>
      <c r="L51" s="5"/>
      <c r="M51" s="5"/>
      <c r="N51" s="5"/>
    </row>
    <row r="52" spans="1:14" ht="16" x14ac:dyDescent="0.2">
      <c r="A52" s="5" t="s">
        <v>74</v>
      </c>
      <c r="B52" s="5"/>
      <c r="C52" s="23">
        <f>+C19</f>
        <v>18750</v>
      </c>
      <c r="D52" s="23">
        <f t="shared" ref="D52:G52" si="13">+D19</f>
        <v>250000</v>
      </c>
      <c r="E52" s="23">
        <f t="shared" si="13"/>
        <v>390000</v>
      </c>
      <c r="F52" s="23">
        <f t="shared" si="13"/>
        <v>288000</v>
      </c>
      <c r="G52" s="23">
        <f t="shared" si="13"/>
        <v>946750</v>
      </c>
      <c r="H52" s="5"/>
      <c r="I52" s="17"/>
      <c r="J52" s="5"/>
      <c r="K52" s="5"/>
      <c r="L52" s="5"/>
      <c r="M52" s="5"/>
      <c r="N52" s="5"/>
    </row>
    <row r="53" spans="1:14" ht="16" x14ac:dyDescent="0.2">
      <c r="A53" s="5" t="s">
        <v>51</v>
      </c>
      <c r="B53" s="5"/>
      <c r="C53" s="5"/>
      <c r="D53" s="5"/>
      <c r="E53" s="5"/>
      <c r="F53" s="5"/>
      <c r="G53" s="23">
        <f>+G51-G52</f>
        <v>928250</v>
      </c>
      <c r="H53" s="5"/>
      <c r="I53" s="17" t="s">
        <v>66</v>
      </c>
      <c r="J53" s="5" t="s">
        <v>67</v>
      </c>
      <c r="K53" s="5"/>
      <c r="L53" s="5"/>
      <c r="M53" s="5"/>
      <c r="N53" s="5"/>
    </row>
    <row r="54" spans="1:14" ht="16" x14ac:dyDescent="0.2">
      <c r="A54" s="4" t="s">
        <v>90</v>
      </c>
      <c r="B54" s="5"/>
      <c r="C54" s="5"/>
      <c r="D54" s="5" t="s">
        <v>92</v>
      </c>
      <c r="E54" s="5"/>
      <c r="F54" s="5"/>
      <c r="G54" s="59">
        <f>+G53/G7</f>
        <v>25.606896551724137</v>
      </c>
      <c r="H54" s="5"/>
      <c r="I54" s="17"/>
      <c r="J54" s="5"/>
      <c r="K54" s="5"/>
      <c r="L54" s="5"/>
      <c r="M54" s="5"/>
      <c r="N54" s="5"/>
    </row>
    <row r="55" spans="1:14" ht="16" x14ac:dyDescent="0.2">
      <c r="A55" s="4" t="s">
        <v>91</v>
      </c>
      <c r="B55" s="5"/>
      <c r="C55" s="5"/>
      <c r="D55" s="5" t="s">
        <v>94</v>
      </c>
      <c r="E55" s="5"/>
      <c r="F55" s="5"/>
      <c r="G55" s="59">
        <f>+G11/G54</f>
        <v>5857.7969297064374</v>
      </c>
      <c r="H55" s="5"/>
      <c r="I55" s="17" t="s">
        <v>37</v>
      </c>
      <c r="J55" s="5"/>
      <c r="K55" s="5"/>
      <c r="L55" s="5"/>
      <c r="M55" s="5"/>
      <c r="N55" s="5"/>
    </row>
    <row r="56" spans="1:14" ht="16" x14ac:dyDescent="0.2">
      <c r="A56" s="5"/>
      <c r="B56" s="5"/>
      <c r="C56" s="5"/>
      <c r="D56" s="5"/>
      <c r="E56" s="5"/>
      <c r="F56" s="5"/>
      <c r="G56" s="5"/>
      <c r="H56" s="5"/>
      <c r="I56" s="45" t="s">
        <v>22</v>
      </c>
      <c r="J56" s="45"/>
      <c r="K56" s="46" t="s">
        <v>38</v>
      </c>
      <c r="L56" s="47" t="s">
        <v>68</v>
      </c>
      <c r="M56" s="5"/>
      <c r="N56" s="5"/>
    </row>
    <row r="57" spans="1:14" ht="16" x14ac:dyDescent="0.2">
      <c r="A57" s="5"/>
      <c r="B57" s="5"/>
      <c r="C57" s="5"/>
      <c r="D57" s="5"/>
      <c r="E57" s="5"/>
      <c r="F57" s="5"/>
      <c r="G57" s="5"/>
      <c r="H57" s="5"/>
      <c r="I57" s="42" t="s">
        <v>67</v>
      </c>
      <c r="J57" s="42"/>
      <c r="K57" s="46"/>
      <c r="L57" s="47"/>
      <c r="M57" s="5"/>
      <c r="N57" s="5"/>
    </row>
    <row r="58" spans="1:14" ht="16" x14ac:dyDescent="0.2">
      <c r="A58" s="5"/>
      <c r="B58" s="5"/>
      <c r="C58" s="5"/>
      <c r="D58" s="5"/>
      <c r="E58" s="5"/>
      <c r="F58" s="5"/>
      <c r="G58" s="5"/>
      <c r="H58" s="5"/>
      <c r="I58" s="17"/>
      <c r="J58" s="5"/>
      <c r="K58" s="5"/>
      <c r="L58" s="5"/>
      <c r="M58" s="5"/>
      <c r="N58" s="5"/>
    </row>
    <row r="59" spans="1:14" ht="16" x14ac:dyDescent="0.2">
      <c r="A59" s="5"/>
      <c r="B59" s="5"/>
      <c r="C59" s="5"/>
      <c r="D59" s="5"/>
      <c r="E59" s="5"/>
      <c r="F59" s="5"/>
      <c r="G59" s="5"/>
      <c r="H59" s="5"/>
      <c r="I59" s="17" t="s">
        <v>40</v>
      </c>
      <c r="J59" s="17" t="s">
        <v>67</v>
      </c>
      <c r="K59" s="17"/>
      <c r="L59" s="5"/>
      <c r="M59" s="5"/>
      <c r="N59" s="5"/>
    </row>
    <row r="60" spans="1:14" ht="16" x14ac:dyDescent="0.2">
      <c r="A60" s="5"/>
      <c r="B60" s="5"/>
      <c r="C60" s="5"/>
      <c r="D60" s="5"/>
      <c r="E60" s="5"/>
      <c r="F60" s="5"/>
      <c r="G60" s="5"/>
      <c r="H60" s="5"/>
      <c r="I60" s="17" t="s">
        <v>77</v>
      </c>
      <c r="J60" s="17"/>
      <c r="K60" s="17"/>
      <c r="L60" s="5"/>
      <c r="M60" s="5"/>
      <c r="N60" s="5"/>
    </row>
    <row r="61" spans="1:14" ht="16" x14ac:dyDescent="0.2">
      <c r="A61" s="5"/>
      <c r="B61" s="5"/>
      <c r="C61" s="5"/>
      <c r="D61" s="5"/>
      <c r="E61" s="5"/>
      <c r="F61" s="5"/>
      <c r="G61" s="5"/>
      <c r="H61" s="5"/>
      <c r="I61" s="17" t="s">
        <v>76</v>
      </c>
      <c r="J61" s="17"/>
      <c r="K61" s="17"/>
      <c r="L61" s="5"/>
      <c r="M61" s="5"/>
      <c r="N61" s="5"/>
    </row>
    <row r="62" spans="1:14" ht="16" x14ac:dyDescent="0.2">
      <c r="A62" s="5"/>
      <c r="B62" s="5"/>
      <c r="C62" s="5"/>
      <c r="D62" s="5"/>
      <c r="E62" s="5"/>
      <c r="F62" s="5"/>
      <c r="G62" s="5"/>
      <c r="H62" s="5"/>
      <c r="I62" s="17" t="s">
        <v>63</v>
      </c>
      <c r="J62" s="17" t="s">
        <v>80</v>
      </c>
      <c r="K62" s="17"/>
      <c r="L62" s="5"/>
      <c r="M62" s="5"/>
      <c r="N62" s="5"/>
    </row>
    <row r="63" spans="1:14" ht="16" x14ac:dyDescent="0.2">
      <c r="A63" s="5"/>
      <c r="B63" s="5"/>
      <c r="C63" s="5"/>
      <c r="D63" s="5"/>
      <c r="E63" s="5"/>
      <c r="F63" s="5"/>
      <c r="G63" s="5"/>
      <c r="H63" s="5"/>
      <c r="I63" s="17" t="s">
        <v>79</v>
      </c>
      <c r="J63" s="17"/>
      <c r="K63" s="17"/>
      <c r="L63" s="5"/>
      <c r="M63" s="5"/>
      <c r="N63" s="5"/>
    </row>
    <row r="64" spans="1:14" ht="16" x14ac:dyDescent="0.2">
      <c r="A64" s="5"/>
      <c r="B64" s="5"/>
      <c r="C64" s="5"/>
      <c r="D64" s="5"/>
      <c r="E64" s="5"/>
      <c r="F64" s="5"/>
      <c r="G64" s="5"/>
      <c r="H64" s="5"/>
      <c r="I64" s="42" t="s">
        <v>82</v>
      </c>
      <c r="J64" s="42"/>
      <c r="K64" s="42"/>
      <c r="L64" s="5" t="s">
        <v>81</v>
      </c>
      <c r="M64" s="5"/>
      <c r="N64" s="5"/>
    </row>
    <row r="65" spans="1:14" ht="16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75" spans="1:14" x14ac:dyDescent="0.15">
      <c r="I75" s="3"/>
      <c r="J75" s="3"/>
      <c r="K75" s="3"/>
    </row>
  </sheetData>
  <phoneticPr fontId="0" type="noConversion"/>
  <pageMargins left="0.74803149606299213" right="0.74803149606299213" top="0.98425196850393704" bottom="0.98425196850393704" header="0" footer="0"/>
  <pageSetup paperSize="9" scale="93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AN. 3 PROD DIF PRECIO</vt:lpstr>
      <vt:lpstr>'AN. 3 PROD DIF PRECIO'!Área_de_impresión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Voloschin</dc:creator>
  <cp:lastModifiedBy>Usuario de Microsoft Office</cp:lastModifiedBy>
  <cp:lastPrinted>2010-04-08T09:24:23Z</cp:lastPrinted>
  <dcterms:created xsi:type="dcterms:W3CDTF">1997-09-26T16:42:54Z</dcterms:created>
  <dcterms:modified xsi:type="dcterms:W3CDTF">2020-04-09T23:46:33Z</dcterms:modified>
</cp:coreProperties>
</file>