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/Desktop/FINANZAS 2014-2021/CLASE 19 ABRIL 2021/"/>
    </mc:Choice>
  </mc:AlternateContent>
  <xr:revisionPtr revIDLastSave="0" documentId="13_ncr:1_{846498EA-9E35-434C-B5E1-8CCD80CE80B7}" xr6:coauthVersionLast="36" xr6:coauthVersionMax="36" xr10:uidLastSave="{00000000-0000-0000-0000-000000000000}"/>
  <bookViews>
    <workbookView xWindow="340" yWindow="460" windowWidth="28260" windowHeight="16680" activeTab="1" xr2:uid="{01B6A594-613B-6F4A-8868-A55EBF98E6B3}"/>
  </bookViews>
  <sheets>
    <sheet name="Sol 6-16 Northon PP" sheetId="1" r:id="rId1"/>
    <sheet name="Sol 6-17 Northon PEPS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  <c r="J40" i="2"/>
  <c r="J53" i="1"/>
  <c r="H58" i="2"/>
  <c r="J58" i="2"/>
  <c r="D69" i="2"/>
  <c r="D71" i="2"/>
  <c r="L51" i="2"/>
  <c r="D70" i="2"/>
  <c r="K72" i="2"/>
  <c r="J46" i="2"/>
  <c r="D65" i="2"/>
  <c r="D46" i="2"/>
  <c r="H45" i="2"/>
  <c r="D64" i="2"/>
  <c r="D45" i="2"/>
  <c r="J43" i="2"/>
  <c r="F59" i="2"/>
  <c r="D43" i="2"/>
  <c r="H42" i="2"/>
  <c r="D42" i="2"/>
  <c r="J47" i="2"/>
  <c r="J52" i="2"/>
  <c r="H40" i="2"/>
  <c r="H47" i="2"/>
  <c r="H52" i="2"/>
  <c r="H54" i="2"/>
  <c r="F64" i="2"/>
  <c r="H64" i="2"/>
  <c r="J35" i="2"/>
  <c r="J30" i="2"/>
  <c r="D69" i="1"/>
  <c r="D61" i="1"/>
  <c r="C61" i="1"/>
  <c r="H54" i="1"/>
  <c r="L53" i="1"/>
  <c r="D70" i="1"/>
  <c r="E70" i="1"/>
  <c r="G53" i="1"/>
  <c r="L52" i="1"/>
  <c r="I52" i="1"/>
  <c r="G52" i="1"/>
  <c r="G48" i="1"/>
  <c r="D48" i="1"/>
  <c r="C48" i="1"/>
  <c r="G47" i="1"/>
  <c r="D47" i="1"/>
  <c r="I45" i="1"/>
  <c r="G45" i="1"/>
  <c r="J40" i="1"/>
  <c r="I39" i="1"/>
  <c r="I38" i="1"/>
  <c r="J35" i="1"/>
  <c r="I35" i="1"/>
  <c r="I34" i="1"/>
  <c r="F60" i="2"/>
  <c r="J54" i="2"/>
  <c r="D71" i="1"/>
  <c r="I53" i="1"/>
  <c r="J54" i="1"/>
  <c r="E69" i="1"/>
  <c r="H47" i="1"/>
  <c r="D63" i="1"/>
  <c r="C63" i="1"/>
  <c r="J48" i="1"/>
  <c r="D64" i="1"/>
  <c r="C64" i="1"/>
  <c r="L54" i="1"/>
  <c r="C47" i="1"/>
  <c r="J60" i="2"/>
  <c r="H59" i="2"/>
  <c r="J59" i="2"/>
  <c r="L54" i="2"/>
  <c r="H60" i="2"/>
  <c r="F65" i="2"/>
  <c r="J61" i="2"/>
  <c r="J69" i="2"/>
  <c r="J49" i="1"/>
  <c r="J55" i="1"/>
  <c r="H49" i="1"/>
  <c r="H55" i="1"/>
  <c r="J65" i="2"/>
  <c r="J70" i="2"/>
  <c r="J71" i="2"/>
  <c r="K71" i="2"/>
  <c r="H65" i="2"/>
  <c r="H57" i="1"/>
  <c r="G55" i="1"/>
  <c r="J57" i="1"/>
  <c r="F64" i="1"/>
  <c r="I55" i="1"/>
  <c r="G64" i="1"/>
  <c r="H64" i="1"/>
  <c r="F63" i="1"/>
  <c r="L57" i="1"/>
  <c r="F61" i="1"/>
  <c r="K57" i="1"/>
  <c r="G63" i="1"/>
  <c r="H63" i="1"/>
  <c r="J64" i="1"/>
  <c r="J70" i="1"/>
  <c r="J61" i="1"/>
  <c r="J69" i="1"/>
  <c r="G61" i="1"/>
  <c r="J71" i="1"/>
  <c r="H79" i="1"/>
  <c r="I79" i="1"/>
  <c r="F78" i="1"/>
  <c r="G78" i="1"/>
  <c r="J65" i="1"/>
</calcChain>
</file>

<file path=xl/sharedStrings.xml><?xml version="1.0" encoding="utf-8"?>
<sst xmlns="http://schemas.openxmlformats.org/spreadsheetml/2006/main" count="162" uniqueCount="99">
  <si>
    <t xml:space="preserve">Norton Parts fabrica amortiguadores (de plástico o de metal, dependiendo de la planta) para automóviles. Cada amortiguador pasa por tres procesos: moldeado,  perforación  y pintura. </t>
  </si>
  <si>
    <t xml:space="preserve"> En el mes de agosto, el departamento de moldeado  de la planta de Oklahoma  City reportó  los siguientes  datos:</t>
  </si>
  <si>
    <t>a.    En el departamento de moldeado,  todos  los materiales directos se añaden al inicio del proceso.</t>
  </si>
  <si>
    <t xml:space="preserve">b.    El inventario  inicial de producción  en proceso consistía de 27 000 unidades,  con un avance de 20% con respecto a la mano  de obra directa y a los costos indirectos. </t>
  </si>
  <si>
    <t xml:space="preserve"> Los costos del inventario  inicial incluían: materiales directos,  $810  000;  mano  de obra di- recta, $148  400;  y costos indirectos  aplicados, $100  000.</t>
  </si>
  <si>
    <t>c.    Costos  agregados  a la producción  durante  el mes fueron: materiales directos,</t>
  </si>
  <si>
    <t>$1 710 000 y mano  de obra directa $2 314 100.  Los costos indirectos  se asignaron  utilizando la siguiente información  de actividades.</t>
  </si>
  <si>
    <t>Actividad</t>
  </si>
  <si>
    <t xml:space="preserve">Tasa   </t>
  </si>
  <si>
    <t xml:space="preserve"> Consumo real del generador</t>
  </si>
  <si>
    <t>Inspección</t>
  </si>
  <si>
    <t xml:space="preserve"> por hora de inspección</t>
  </si>
  <si>
    <t xml:space="preserve"> horas de inspección</t>
  </si>
  <si>
    <t>Mantenimiento</t>
  </si>
  <si>
    <t xml:space="preserve"> por hora de mantenimiento</t>
  </si>
  <si>
    <t xml:space="preserve"> horas de mantenimiento</t>
  </si>
  <si>
    <t>Recepción</t>
  </si>
  <si>
    <t xml:space="preserve"> por orden  de recepción</t>
  </si>
  <si>
    <t xml:space="preserve"> órdenes  de recepción</t>
  </si>
  <si>
    <t>d.    Al final del mes se transfirieron 81 000 unidades al área de perforaciones,  dejando</t>
  </si>
  <si>
    <t>9 000 unidades en el inventario  final de producción  en proceso,  con un avance de 25%.</t>
  </si>
  <si>
    <t>Actividades:</t>
  </si>
  <si>
    <t>1.    Elabore una cédula de flujo físico.</t>
  </si>
  <si>
    <t>2.    Calcule las unidades equivalentes de producción  para los materiales directos y para los costos de conversión.</t>
  </si>
  <si>
    <t>3.    Calcule el costo unitario.</t>
  </si>
  <si>
    <t>4.    Calcule el costo de los artículos terminados  y transferidos al área de perforaciones  al final del mes. Calcule el costo del inventario  final.</t>
  </si>
  <si>
    <t>5.    Realice el asiento de diario que transfiera los artículos desde el área de moldeado hasta el área de perforaciones.</t>
  </si>
  <si>
    <t>Cédula de flujo fisico:</t>
  </si>
  <si>
    <t>Unidades</t>
  </si>
  <si>
    <t xml:space="preserve">   Unidades , en el inventario inicial de producción en proceso</t>
  </si>
  <si>
    <t xml:space="preserve">   Unidades iniciadas en el mes de octubre</t>
  </si>
  <si>
    <t xml:space="preserve">   Total de unidades disponibles para asignar</t>
  </si>
  <si>
    <t xml:space="preserve">   Unidades terminadas y  transferidas:</t>
  </si>
  <si>
    <t xml:space="preserve">   Unidades en Inventario FINAL P. Proceso</t>
  </si>
  <si>
    <t>Unidades Asignadas</t>
  </si>
  <si>
    <t xml:space="preserve">Unidades equivalentes de producción: </t>
  </si>
  <si>
    <t>método de promedio ponderado</t>
  </si>
  <si>
    <t>Materials</t>
  </si>
  <si>
    <t>Conversion</t>
  </si>
  <si>
    <t>Unidades terminadas y transferidas</t>
  </si>
  <si>
    <t>Unidades en el inventario Final de P. Proceso</t>
  </si>
  <si>
    <t>Materiales Directos</t>
  </si>
  <si>
    <t>x</t>
  </si>
  <si>
    <t>Costos de Conversion</t>
  </si>
  <si>
    <t xml:space="preserve">Unidades equivalentes de producción </t>
  </si>
  <si>
    <t>Costos a asignar y Costo Unitario :</t>
  </si>
  <si>
    <t>Total</t>
  </si>
  <si>
    <t xml:space="preserve">   Del inventario inicial de producción proceso</t>
  </si>
  <si>
    <t>NO SE UTILIZA EN PEPS</t>
  </si>
  <si>
    <t xml:space="preserve">   Incurridos durante el peiodo</t>
  </si>
  <si>
    <t xml:space="preserve">    Dividido entre  las unidades equivalentes de producción</t>
  </si>
  <si>
    <t xml:space="preserve">    Costo por unidad equivalente</t>
  </si>
  <si>
    <t>Costos Asignados:</t>
  </si>
  <si>
    <t xml:space="preserve">     A unidades terminadas transferidas</t>
  </si>
  <si>
    <t xml:space="preserve">     Al inventario final  de producción en proceso.</t>
  </si>
  <si>
    <t>Materiales</t>
  </si>
  <si>
    <t>Total cost accounted for</t>
  </si>
  <si>
    <t>Reconciliación de Costos:</t>
  </si>
  <si>
    <t>Costos a Asignar:</t>
  </si>
  <si>
    <t>Del inventario inicial de P. proceso</t>
  </si>
  <si>
    <t>A artículos terminados y transferidos</t>
  </si>
  <si>
    <t>Agosto</t>
  </si>
  <si>
    <t>A inventario final de P. proceso</t>
  </si>
  <si>
    <t>Total costos a Asignar</t>
  </si>
  <si>
    <t>Total costos Asignados</t>
  </si>
  <si>
    <t>Produccion en Proceso-- Perforación</t>
  </si>
  <si>
    <t xml:space="preserve"> </t>
  </si>
  <si>
    <t>Produccion en Proceso-- Moldeado</t>
  </si>
  <si>
    <t>MÉTODO DE PROMEDIO  PONDERADO,  FLUJO FÍSICO, UNIDADES EQUIVALENTES, COSTOS  UNITARIOS, ASIGNACIONES  DE COSTOS,  ABC</t>
  </si>
  <si>
    <t>MÉTODO  PEPS, FLUJO FÍSICO, UNIDADES   EQUIVALENTES,</t>
  </si>
  <si>
    <t>COSTO  UNITARIO, ASIGNACIONES DE COSTOS</t>
  </si>
  <si>
    <t>Consulte  los datos del problema 6-16. Suponga  que se utiliza el método  PEPS.</t>
  </si>
  <si>
    <t xml:space="preserve"> Los costos del inventario  inicial incluían: materiales directos,  $810  000;  mano  de obra directa, $148  400;  y costos indirectos  aplicados, $100  000.</t>
  </si>
  <si>
    <t xml:space="preserve">   Unidades iniciadas en el mes </t>
  </si>
  <si>
    <t>Unidades a Asignar</t>
  </si>
  <si>
    <t>Unidades terminadas y  transferidas:</t>
  </si>
  <si>
    <t>Unidades en el Inventario Final de P. en Proceso</t>
  </si>
  <si>
    <t>Unidades Equivalentes - Método PEPS</t>
  </si>
  <si>
    <t>Unidades iniciadas y Completadas</t>
  </si>
  <si>
    <t>Unidades en el Inventario Inicial de PP a completar</t>
  </si>
  <si>
    <t>Unidades en el Inventario FINAL de PP a completar</t>
  </si>
  <si>
    <t>Costo Unitario:</t>
  </si>
  <si>
    <t>Costos adicionados en el período</t>
  </si>
  <si>
    <t>Dividido por: Equivalente unidades producidas</t>
  </si>
  <si>
    <t>Costo por unidad</t>
  </si>
  <si>
    <t>Costos Asignados::</t>
  </si>
  <si>
    <t>Costos Unidades Transferidas:</t>
  </si>
  <si>
    <t xml:space="preserve">   Del inventario inicial de producción Proceso</t>
  </si>
  <si>
    <t>+</t>
  </si>
  <si>
    <t>NO SE UTILIZA EN P. PONDERADO</t>
  </si>
  <si>
    <t>Para Completar PP</t>
  </si>
  <si>
    <t>Iniciadas y Terminadas</t>
  </si>
  <si>
    <t>Costos en Inventario Final P. Proceso:</t>
  </si>
  <si>
    <t>=</t>
  </si>
  <si>
    <t>Reconciliacion:</t>
  </si>
  <si>
    <t xml:space="preserve">   Del inv. Inicial PP</t>
  </si>
  <si>
    <t xml:space="preserve">   Terminados yTransferidos</t>
  </si>
  <si>
    <t>Inventario Final PP</t>
  </si>
  <si>
    <t xml:space="preserve">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</si>
</sst>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0"/>
    <numFmt numFmtId="169" formatCode="_(&quot;$&quot;* #,##0.000_);_(&quot;$&quot;* \(#,##0.000\);_(&quot;$&quot;* &quot;-&quot;???_);_(@_)"/>
    <numFmt numFmtId="170" formatCode="_(&quot;$&quot;* #,##0_);_(&quot;$&quot;* \(#,##0\);_(&quot;$&quot;* &quot;-&quot;_);_(@_)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.5"/>
      <color rgb="FF231F20"/>
      <name val="Arial"/>
      <family val="2"/>
    </font>
    <font>
      <b/>
      <i/>
      <sz val="9.5"/>
      <color rgb="FF231F2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color rgb="FF231F20"/>
      <name val="Arial"/>
      <family val="2"/>
    </font>
    <font>
      <sz val="12"/>
      <color rgb="FF231F20"/>
      <name val="Arial"/>
      <family val="2"/>
    </font>
    <font>
      <b/>
      <i/>
      <sz val="12"/>
      <color rgb="FF231F20"/>
      <name val="Arial"/>
      <family val="2"/>
    </font>
    <font>
      <sz val="12"/>
      <color rgb="FF00000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D1D3D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6" fillId="5" borderId="0" xfId="0" applyFont="1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42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4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7" fillId="2" borderId="0" xfId="0" applyFont="1" applyFill="1"/>
    <xf numFmtId="0" fontId="7" fillId="0" borderId="0" xfId="0" applyFont="1" applyAlignment="1">
      <alignment horizontal="right"/>
    </xf>
    <xf numFmtId="164" fontId="7" fillId="0" borderId="0" xfId="1" applyNumberFormat="1" applyFont="1"/>
    <xf numFmtId="0" fontId="7" fillId="2" borderId="3" xfId="0" applyFont="1" applyFill="1" applyBorder="1"/>
    <xf numFmtId="164" fontId="7" fillId="2" borderId="0" xfId="1" applyNumberFormat="1" applyFon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164" fontId="7" fillId="3" borderId="4" xfId="1" applyNumberFormat="1" applyFont="1" applyFill="1" applyBorder="1" applyProtection="1">
      <protection locked="0"/>
    </xf>
    <xf numFmtId="164" fontId="7" fillId="3" borderId="5" xfId="1" applyNumberFormat="1" applyFont="1" applyFill="1" applyBorder="1" applyProtection="1">
      <protection locked="0"/>
    </xf>
    <xf numFmtId="164" fontId="7" fillId="4" borderId="6" xfId="1" applyNumberFormat="1" applyFont="1" applyFill="1" applyBorder="1"/>
    <xf numFmtId="164" fontId="7" fillId="4" borderId="0" xfId="1" applyNumberFormat="1" applyFont="1" applyFill="1"/>
    <xf numFmtId="0" fontId="7" fillId="0" borderId="0" xfId="0" applyFont="1" applyBorder="1"/>
    <xf numFmtId="0" fontId="7" fillId="2" borderId="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164" fontId="7" fillId="5" borderId="4" xfId="1" applyNumberFormat="1" applyFont="1" applyFill="1" applyBorder="1" applyProtection="1">
      <protection locked="0"/>
    </xf>
    <xf numFmtId="0" fontId="7" fillId="5" borderId="0" xfId="0" applyFont="1" applyFill="1"/>
    <xf numFmtId="0" fontId="7" fillId="0" borderId="0" xfId="0" applyFont="1" applyFill="1" applyAlignment="1">
      <alignment vertical="top"/>
    </xf>
    <xf numFmtId="164" fontId="7" fillId="0" borderId="4" xfId="1" applyNumberFormat="1" applyFont="1" applyFill="1" applyBorder="1" applyProtection="1">
      <protection locked="0"/>
    </xf>
    <xf numFmtId="0" fontId="7" fillId="0" borderId="0" xfId="0" applyFont="1" applyFill="1" applyAlignment="1">
      <alignment horizontal="center"/>
    </xf>
    <xf numFmtId="9" fontId="7" fillId="0" borderId="4" xfId="3" applyFont="1" applyFill="1" applyBorder="1" applyProtection="1">
      <protection locked="0"/>
    </xf>
    <xf numFmtId="164" fontId="7" fillId="5" borderId="0" xfId="1" applyNumberFormat="1" applyFont="1" applyFill="1"/>
    <xf numFmtId="164" fontId="7" fillId="0" borderId="8" xfId="1" applyNumberFormat="1" applyFont="1" applyFill="1" applyBorder="1" applyProtection="1">
      <protection locked="0"/>
    </xf>
    <xf numFmtId="9" fontId="7" fillId="0" borderId="8" xfId="3" applyFont="1" applyFill="1" applyBorder="1" applyProtection="1">
      <protection locked="0"/>
    </xf>
    <xf numFmtId="164" fontId="7" fillId="5" borderId="6" xfId="1" applyNumberFormat="1" applyFont="1" applyFill="1" applyBorder="1"/>
    <xf numFmtId="0" fontId="7" fillId="2" borderId="0" xfId="0" applyFont="1" applyFill="1" applyBorder="1"/>
    <xf numFmtId="164" fontId="7" fillId="2" borderId="0" xfId="1" applyNumberFormat="1" applyFont="1" applyFill="1" applyAlignment="1">
      <alignment horizontal="right"/>
    </xf>
    <xf numFmtId="165" fontId="7" fillId="0" borderId="4" xfId="2" applyNumberFormat="1" applyFont="1" applyFill="1" applyBorder="1" applyProtection="1">
      <protection locked="0"/>
    </xf>
    <xf numFmtId="165" fontId="7" fillId="0" borderId="0" xfId="2" applyNumberFormat="1" applyFont="1" applyFill="1"/>
    <xf numFmtId="164" fontId="7" fillId="0" borderId="9" xfId="1" applyNumberFormat="1" applyFont="1" applyFill="1" applyBorder="1" applyProtection="1">
      <protection locked="0"/>
    </xf>
    <xf numFmtId="42" fontId="7" fillId="0" borderId="0" xfId="1" applyNumberFormat="1" applyFont="1" applyFill="1"/>
    <xf numFmtId="165" fontId="7" fillId="0" borderId="6" xfId="2" applyNumberFormat="1" applyFont="1" applyFill="1" applyBorder="1"/>
    <xf numFmtId="165" fontId="7" fillId="5" borderId="6" xfId="2" applyNumberFormat="1" applyFont="1" applyFill="1" applyBorder="1"/>
    <xf numFmtId="164" fontId="7" fillId="0" borderId="10" xfId="1" applyNumberFormat="1" applyFont="1" applyFill="1" applyBorder="1" applyProtection="1">
      <protection locked="0"/>
    </xf>
    <xf numFmtId="44" fontId="7" fillId="5" borderId="11" xfId="2" applyFont="1" applyFill="1" applyBorder="1"/>
    <xf numFmtId="44" fontId="7" fillId="5" borderId="11" xfId="2" applyFont="1" applyFill="1" applyBorder="1" applyProtection="1">
      <protection locked="0"/>
    </xf>
    <xf numFmtId="44" fontId="7" fillId="5" borderId="4" xfId="2" applyFont="1" applyFill="1" applyBorder="1" applyProtection="1">
      <protection locked="0"/>
    </xf>
    <xf numFmtId="0" fontId="7" fillId="5" borderId="0" xfId="0" applyFont="1" applyFill="1" applyAlignment="1">
      <alignment horizontal="center"/>
    </xf>
    <xf numFmtId="164" fontId="7" fillId="5" borderId="8" xfId="1" applyNumberFormat="1" applyFont="1" applyFill="1" applyBorder="1" applyProtection="1">
      <protection locked="0"/>
    </xf>
    <xf numFmtId="44" fontId="7" fillId="5" borderId="8" xfId="2" applyFont="1" applyFill="1" applyBorder="1" applyProtection="1">
      <protection locked="0"/>
    </xf>
    <xf numFmtId="164" fontId="7" fillId="0" borderId="2" xfId="1" applyNumberFormat="1" applyFont="1" applyFill="1" applyBorder="1"/>
    <xf numFmtId="164" fontId="7" fillId="0" borderId="0" xfId="1" applyNumberFormat="1" applyFont="1" applyFill="1"/>
    <xf numFmtId="164" fontId="7" fillId="2" borderId="0" xfId="1" applyNumberFormat="1" applyFont="1" applyFill="1"/>
    <xf numFmtId="0" fontId="11" fillId="5" borderId="0" xfId="0" applyFont="1" applyFill="1"/>
    <xf numFmtId="0" fontId="11" fillId="5" borderId="0" xfId="0" applyFont="1" applyFill="1" applyAlignment="1">
      <alignment horizontal="left"/>
    </xf>
    <xf numFmtId="0" fontId="11" fillId="5" borderId="0" xfId="0" applyFont="1" applyFill="1" applyAlignment="1"/>
    <xf numFmtId="166" fontId="7" fillId="6" borderId="4" xfId="0" applyNumberFormat="1" applyFont="1" applyFill="1" applyBorder="1" applyProtection="1">
      <protection locked="0"/>
    </xf>
    <xf numFmtId="166" fontId="7" fillId="6" borderId="4" xfId="1" applyNumberFormat="1" applyFont="1" applyFill="1" applyBorder="1" applyProtection="1">
      <protection locked="0"/>
    </xf>
    <xf numFmtId="3" fontId="7" fillId="6" borderId="5" xfId="0" applyNumberFormat="1" applyFont="1" applyFill="1" applyBorder="1" applyProtection="1">
      <protection locked="0"/>
    </xf>
    <xf numFmtId="3" fontId="7" fillId="6" borderId="5" xfId="1" applyNumberFormat="1" applyFont="1" applyFill="1" applyBorder="1" applyProtection="1">
      <protection locked="0"/>
    </xf>
    <xf numFmtId="166" fontId="7" fillId="5" borderId="6" xfId="0" applyNumberFormat="1" applyFont="1" applyFill="1" applyBorder="1"/>
    <xf numFmtId="166" fontId="7" fillId="5" borderId="6" xfId="1" applyNumberFormat="1" applyFont="1" applyFill="1" applyBorder="1"/>
    <xf numFmtId="0" fontId="7" fillId="4" borderId="0" xfId="0" applyFont="1" applyFill="1"/>
    <xf numFmtId="3" fontId="7" fillId="3" borderId="4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42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4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13" fillId="2" borderId="0" xfId="0" applyFont="1" applyFill="1" applyAlignment="1">
      <alignment vertical="center"/>
    </xf>
    <xf numFmtId="42" fontId="13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3" fontId="13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horizontal="left" vertical="center" indent="2"/>
    </xf>
    <xf numFmtId="0" fontId="16" fillId="0" borderId="0" xfId="0" applyFont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164" fontId="11" fillId="2" borderId="0" xfId="1" applyNumberFormat="1" applyFont="1" applyFill="1" applyAlignment="1">
      <alignment horizontal="center"/>
    </xf>
    <xf numFmtId="0" fontId="18" fillId="5" borderId="0" xfId="0" applyFont="1" applyFill="1"/>
    <xf numFmtId="0" fontId="11" fillId="4" borderId="0" xfId="0" applyFont="1" applyFill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164" fontId="2" fillId="2" borderId="0" xfId="1" applyNumberFormat="1" applyFont="1" applyFill="1" applyAlignment="1">
      <alignment horizontal="right"/>
    </xf>
    <xf numFmtId="0" fontId="2" fillId="4" borderId="0" xfId="0" quotePrefix="1" applyFont="1" applyFill="1" applyAlignment="1">
      <alignment horizontal="center"/>
    </xf>
    <xf numFmtId="164" fontId="2" fillId="2" borderId="0" xfId="1" applyNumberFormat="1" applyFont="1" applyFill="1"/>
    <xf numFmtId="0" fontId="3" fillId="0" borderId="0" xfId="1" applyNumberFormat="1" applyFont="1" applyAlignment="1">
      <alignment horizontal="left"/>
    </xf>
    <xf numFmtId="0" fontId="8" fillId="0" borderId="0" xfId="0" applyFont="1" applyAlignment="1">
      <alignment horizontal="left" vertical="center" indent="2"/>
    </xf>
    <xf numFmtId="0" fontId="7" fillId="0" borderId="0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9" fontId="7" fillId="4" borderId="0" xfId="3" applyFont="1" applyFill="1"/>
    <xf numFmtId="164" fontId="7" fillId="3" borderId="8" xfId="1" applyNumberFormat="1" applyFont="1" applyFill="1" applyBorder="1" applyProtection="1">
      <protection locked="0"/>
    </xf>
    <xf numFmtId="9" fontId="7" fillId="3" borderId="4" xfId="3" applyFont="1" applyFill="1" applyBorder="1" applyProtection="1">
      <protection locked="0"/>
    </xf>
    <xf numFmtId="9" fontId="7" fillId="3" borderId="8" xfId="3" applyFont="1" applyFill="1" applyBorder="1" applyProtection="1">
      <protection locked="0"/>
    </xf>
    <xf numFmtId="165" fontId="7" fillId="4" borderId="0" xfId="2" applyNumberFormat="1" applyFont="1" applyFill="1" applyBorder="1"/>
    <xf numFmtId="165" fontId="7" fillId="3" borderId="2" xfId="2" applyNumberFormat="1" applyFont="1" applyFill="1" applyBorder="1" applyProtection="1">
      <protection locked="0"/>
    </xf>
    <xf numFmtId="164" fontId="7" fillId="3" borderId="0" xfId="1" applyNumberFormat="1" applyFont="1" applyFill="1" applyProtection="1">
      <protection locked="0"/>
    </xf>
    <xf numFmtId="167" fontId="7" fillId="4" borderId="11" xfId="2" applyNumberFormat="1" applyFont="1" applyFill="1" applyBorder="1"/>
    <xf numFmtId="167" fontId="7" fillId="3" borderId="11" xfId="2" applyNumberFormat="1" applyFont="1" applyFill="1" applyBorder="1" applyProtection="1">
      <protection locked="0"/>
    </xf>
    <xf numFmtId="0" fontId="2" fillId="4" borderId="0" xfId="0" applyFont="1" applyFill="1"/>
    <xf numFmtId="0" fontId="7" fillId="8" borderId="0" xfId="0" applyFont="1" applyFill="1" applyBorder="1"/>
    <xf numFmtId="164" fontId="7" fillId="4" borderId="0" xfId="1" applyNumberFormat="1" applyFont="1" applyFill="1" applyBorder="1" applyProtection="1"/>
    <xf numFmtId="0" fontId="5" fillId="4" borderId="0" xfId="0" applyFont="1" applyFill="1" applyBorder="1" applyAlignment="1" applyProtection="1">
      <alignment horizontal="right"/>
    </xf>
    <xf numFmtId="166" fontId="7" fillId="3" borderId="4" xfId="2" applyNumberFormat="1" applyFont="1" applyFill="1" applyBorder="1" applyProtection="1">
      <protection locked="0"/>
    </xf>
    <xf numFmtId="166" fontId="7" fillId="3" borderId="4" xfId="0" applyNumberFormat="1" applyFont="1" applyFill="1" applyBorder="1" applyProtection="1">
      <protection locked="0"/>
    </xf>
    <xf numFmtId="166" fontId="7" fillId="4" borderId="0" xfId="2" applyNumberFormat="1" applyFont="1" applyFill="1"/>
    <xf numFmtId="3" fontId="7" fillId="3" borderId="8" xfId="2" applyNumberFormat="1" applyFont="1" applyFill="1" applyBorder="1" applyProtection="1">
      <protection locked="0"/>
    </xf>
    <xf numFmtId="168" fontId="7" fillId="3" borderId="8" xfId="0" applyNumberFormat="1" applyFont="1" applyFill="1" applyBorder="1" applyProtection="1">
      <protection locked="0"/>
    </xf>
    <xf numFmtId="3" fontId="7" fillId="4" borderId="0" xfId="2" applyNumberFormat="1" applyFont="1" applyFill="1" applyBorder="1"/>
    <xf numFmtId="3" fontId="7" fillId="3" borderId="4" xfId="2" applyNumberFormat="1" applyFont="1" applyFill="1" applyBorder="1" applyProtection="1">
      <protection locked="0"/>
    </xf>
    <xf numFmtId="3" fontId="7" fillId="4" borderId="2" xfId="2" applyNumberFormat="1" applyFont="1" applyFill="1" applyBorder="1"/>
    <xf numFmtId="0" fontId="7" fillId="4" borderId="0" xfId="0" applyFont="1" applyFill="1" applyBorder="1" applyAlignment="1" applyProtection="1">
      <alignment horizontal="center"/>
    </xf>
    <xf numFmtId="44" fontId="7" fillId="4" borderId="0" xfId="2" applyFont="1" applyFill="1" applyBorder="1" applyProtection="1">
      <protection locked="0"/>
    </xf>
    <xf numFmtId="3" fontId="7" fillId="4" borderId="6" xfId="2" applyNumberFormat="1" applyFont="1" applyFill="1" applyBorder="1"/>
    <xf numFmtId="165" fontId="7" fillId="4" borderId="0" xfId="2" applyNumberFormat="1" applyFont="1" applyFill="1"/>
    <xf numFmtId="169" fontId="7" fillId="3" borderId="4" xfId="2" applyNumberFormat="1" applyFont="1" applyFill="1" applyBorder="1" applyProtection="1">
      <protection locked="0"/>
    </xf>
    <xf numFmtId="169" fontId="7" fillId="3" borderId="8" xfId="2" applyNumberFormat="1" applyFont="1" applyFill="1" applyBorder="1" applyProtection="1">
      <protection locked="0"/>
    </xf>
    <xf numFmtId="0" fontId="7" fillId="4" borderId="0" xfId="0" quotePrefix="1" applyFont="1" applyFill="1" applyAlignment="1">
      <alignment horizontal="center"/>
    </xf>
    <xf numFmtId="170" fontId="7" fillId="4" borderId="11" xfId="1" applyNumberFormat="1" applyFont="1" applyFill="1" applyBorder="1"/>
    <xf numFmtId="0" fontId="7" fillId="8" borderId="0" xfId="0" applyFont="1" applyFill="1" applyBorder="1" applyAlignment="1">
      <alignment horizontal="left"/>
    </xf>
    <xf numFmtId="166" fontId="7" fillId="3" borderId="4" xfId="1" applyNumberFormat="1" applyFont="1" applyFill="1" applyBorder="1" applyProtection="1">
      <protection locked="0"/>
    </xf>
    <xf numFmtId="3" fontId="7" fillId="3" borderId="5" xfId="0" applyNumberFormat="1" applyFont="1" applyFill="1" applyBorder="1" applyProtection="1">
      <protection locked="0"/>
    </xf>
    <xf numFmtId="3" fontId="7" fillId="3" borderId="5" xfId="1" applyNumberFormat="1" applyFont="1" applyFill="1" applyBorder="1" applyProtection="1">
      <protection locked="0"/>
    </xf>
    <xf numFmtId="166" fontId="7" fillId="4" borderId="6" xfId="0" applyNumberFormat="1" applyFont="1" applyFill="1" applyBorder="1"/>
    <xf numFmtId="166" fontId="7" fillId="4" borderId="6" xfId="1" applyNumberFormat="1" applyFont="1" applyFill="1" applyBorder="1"/>
    <xf numFmtId="164" fontId="11" fillId="7" borderId="9" xfId="1" applyNumberFormat="1" applyFont="1" applyFill="1" applyBorder="1" applyProtection="1"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31</xdr:row>
      <xdr:rowOff>0</xdr:rowOff>
    </xdr:from>
    <xdr:to>
      <xdr:col>12</xdr:col>
      <xdr:colOff>419100</xdr:colOff>
      <xdr:row>31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90CBBD5-02E6-E942-B2E8-4897199887AE}"/>
            </a:ext>
          </a:extLst>
        </xdr:cNvPr>
        <xdr:cNvSpPr>
          <a:spLocks noChangeShapeType="1"/>
        </xdr:cNvSpPr>
      </xdr:nvSpPr>
      <xdr:spPr bwMode="auto">
        <a:xfrm>
          <a:off x="10947400" y="598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F8E0-4915-554A-9180-6DABB5F2992F}">
  <dimension ref="A1:P96"/>
  <sheetViews>
    <sheetView topLeftCell="A11" workbookViewId="0">
      <pane ySplit="4660" topLeftCell="A37" activePane="bottomLeft"/>
      <selection activeCell="G7" sqref="G7"/>
      <selection pane="bottomLeft" activeCell="H45" sqref="H45"/>
    </sheetView>
  </sheetViews>
  <sheetFormatPr baseColWidth="10" defaultRowHeight="16"/>
  <cols>
    <col min="3" max="3" width="13.83203125" customWidth="1"/>
    <col min="4" max="4" width="11.5" bestFit="1" customWidth="1"/>
    <col min="5" max="6" width="11" bestFit="1" customWidth="1"/>
    <col min="8" max="8" width="12.83203125" bestFit="1" customWidth="1"/>
    <col min="10" max="10" width="12.83203125" bestFit="1" customWidth="1"/>
    <col min="12" max="12" width="12.83203125" bestFit="1" customWidth="1"/>
    <col min="13" max="14" width="11" bestFit="1" customWidth="1"/>
  </cols>
  <sheetData>
    <row r="1" spans="1:16">
      <c r="A1" s="74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7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>
      <c r="A3" s="7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>
      <c r="A5" s="7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>
      <c r="A6" s="7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7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A9" s="7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75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76" t="s">
        <v>7</v>
      </c>
      <c r="B11" s="6"/>
      <c r="C11" s="76" t="s">
        <v>8</v>
      </c>
      <c r="D11" s="6"/>
      <c r="E11" s="76" t="s">
        <v>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7" thickBot="1">
      <c r="A12" s="7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51">
      <c r="A13" s="78" t="s">
        <v>10</v>
      </c>
      <c r="B13" s="6"/>
      <c r="C13" s="79">
        <v>100</v>
      </c>
      <c r="D13" s="80" t="s">
        <v>11</v>
      </c>
      <c r="E13" s="81">
        <v>4000</v>
      </c>
      <c r="F13" s="82" t="s">
        <v>12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68">
      <c r="A14" s="83" t="s">
        <v>13</v>
      </c>
      <c r="B14" s="6"/>
      <c r="C14" s="84">
        <v>500</v>
      </c>
      <c r="D14" s="85" t="s">
        <v>14</v>
      </c>
      <c r="E14" s="86">
        <v>1600</v>
      </c>
      <c r="F14" s="85" t="s">
        <v>15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51">
      <c r="A15" s="83" t="s">
        <v>16</v>
      </c>
      <c r="B15" s="6"/>
      <c r="C15" s="84">
        <v>200</v>
      </c>
      <c r="D15" s="85" t="s">
        <v>17</v>
      </c>
      <c r="E15" s="86">
        <v>2000</v>
      </c>
      <c r="F15" s="85" t="s"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>
      <c r="A16" s="87" t="s">
        <v>19</v>
      </c>
      <c r="B16" s="19"/>
      <c r="C16" s="88"/>
      <c r="D16" s="89"/>
      <c r="E16" s="90"/>
      <c r="F16" s="89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A17" s="91" t="s">
        <v>20</v>
      </c>
      <c r="B17" s="19"/>
      <c r="C17" s="88"/>
      <c r="D17" s="89"/>
      <c r="E17" s="90"/>
      <c r="F17" s="89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74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75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75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>
      <c r="A22" s="75" t="s">
        <v>24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75" t="s">
        <v>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75" t="s">
        <v>26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7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20"/>
      <c r="I29" s="148"/>
      <c r="J29" s="148"/>
      <c r="K29" s="148"/>
      <c r="L29" s="148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21"/>
      <c r="K30" s="21"/>
      <c r="L30" s="21"/>
      <c r="M30" s="6"/>
      <c r="N30" s="6"/>
      <c r="O30" s="6"/>
      <c r="P30" s="6"/>
    </row>
    <row r="31" spans="1:16">
      <c r="A31" s="92"/>
      <c r="B31" s="92"/>
      <c r="C31" s="92"/>
      <c r="D31" s="92"/>
      <c r="E31" s="92"/>
      <c r="F31" s="92"/>
      <c r="G31" s="92"/>
      <c r="H31" s="6"/>
      <c r="I31" s="6"/>
      <c r="J31" s="21"/>
      <c r="K31" s="21"/>
      <c r="L31" s="21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21"/>
      <c r="K32" s="21"/>
      <c r="L32" s="21"/>
      <c r="M32" s="6"/>
      <c r="N32" s="6"/>
      <c r="O32" s="6"/>
      <c r="P32" s="6"/>
    </row>
    <row r="33" spans="1:16">
      <c r="A33" s="22" t="s">
        <v>27</v>
      </c>
      <c r="B33" s="93"/>
      <c r="C33" s="93"/>
      <c r="D33" s="93"/>
      <c r="E33" s="93"/>
      <c r="F33" s="93"/>
      <c r="G33" s="93"/>
      <c r="H33" s="94"/>
      <c r="I33" s="93"/>
      <c r="J33" s="23" t="s">
        <v>28</v>
      </c>
      <c r="K33" s="21"/>
      <c r="L33" s="21"/>
      <c r="M33" s="6"/>
      <c r="N33" s="6"/>
      <c r="O33" s="6"/>
      <c r="P33" s="6"/>
    </row>
    <row r="34" spans="1:16">
      <c r="A34" s="24" t="s">
        <v>29</v>
      </c>
      <c r="B34" s="25"/>
      <c r="C34" s="25"/>
      <c r="D34" s="25"/>
      <c r="E34" s="25"/>
      <c r="F34" s="25"/>
      <c r="G34" s="25"/>
      <c r="H34" s="25"/>
      <c r="I34" s="95" t="str">
        <f>IF(J34&lt;&gt;0,IF(J34=N34,"","Wrong"),"")</f>
        <v/>
      </c>
      <c r="J34" s="26">
        <v>27000</v>
      </c>
      <c r="K34" s="21"/>
      <c r="L34" s="21"/>
      <c r="M34" s="6"/>
      <c r="N34" s="6">
        <v>27000</v>
      </c>
      <c r="O34" s="6"/>
      <c r="P34" s="6"/>
    </row>
    <row r="35" spans="1:16">
      <c r="A35" s="24" t="s">
        <v>30</v>
      </c>
      <c r="B35" s="25"/>
      <c r="C35" s="25"/>
      <c r="D35" s="25"/>
      <c r="E35" s="25"/>
      <c r="F35" s="25"/>
      <c r="G35" s="25"/>
      <c r="H35" s="25"/>
      <c r="I35" s="95" t="str">
        <f>IF(J35&lt;&gt;0,IF(J35=N35,"","Wrong"),"")</f>
        <v/>
      </c>
      <c r="J35" s="27">
        <f>J36-J34</f>
        <v>63000</v>
      </c>
      <c r="K35" s="21"/>
      <c r="L35" s="21"/>
      <c r="M35" s="6"/>
      <c r="N35" s="6">
        <v>63000</v>
      </c>
      <c r="O35" s="6"/>
      <c r="P35" s="6"/>
    </row>
    <row r="36" spans="1:16" ht="17" thickBot="1">
      <c r="A36" s="24" t="s">
        <v>31</v>
      </c>
      <c r="B36" s="25"/>
      <c r="C36" s="25"/>
      <c r="D36" s="25"/>
      <c r="E36" s="25"/>
      <c r="F36" s="25"/>
      <c r="G36" s="25"/>
      <c r="H36" s="25"/>
      <c r="I36" s="25"/>
      <c r="J36" s="28">
        <v>90000</v>
      </c>
      <c r="K36" s="21"/>
      <c r="L36" s="21"/>
      <c r="M36" s="6"/>
      <c r="N36" s="6"/>
      <c r="O36" s="6"/>
      <c r="P36" s="6"/>
    </row>
    <row r="37" spans="1:16" ht="17" thickTop="1">
      <c r="A37" s="25"/>
      <c r="B37" s="25"/>
      <c r="C37" s="25"/>
      <c r="D37" s="25"/>
      <c r="E37" s="25"/>
      <c r="F37" s="25"/>
      <c r="G37" s="25"/>
      <c r="H37" s="25"/>
      <c r="I37" s="25"/>
      <c r="J37" s="29"/>
      <c r="K37" s="21"/>
      <c r="L37" s="21"/>
      <c r="M37" s="6"/>
      <c r="N37" s="6"/>
      <c r="O37" s="6"/>
      <c r="P37" s="6"/>
    </row>
    <row r="38" spans="1:16">
      <c r="A38" s="24" t="s">
        <v>32</v>
      </c>
      <c r="B38" s="24"/>
      <c r="C38" s="25"/>
      <c r="D38" s="25"/>
      <c r="E38" s="25"/>
      <c r="F38" s="25"/>
      <c r="G38" s="25"/>
      <c r="H38" s="25"/>
      <c r="I38" s="95" t="str">
        <f>IF(J38&lt;&gt;0,IF(J38=N38,"","Wrong"),"")</f>
        <v/>
      </c>
      <c r="J38" s="26">
        <v>81000</v>
      </c>
      <c r="K38" s="21"/>
      <c r="L38" s="21"/>
      <c r="M38" s="6"/>
      <c r="N38" s="6">
        <v>81000</v>
      </c>
      <c r="O38" s="6"/>
      <c r="P38" s="6"/>
    </row>
    <row r="39" spans="1:16">
      <c r="A39" s="24" t="s">
        <v>33</v>
      </c>
      <c r="B39" s="24"/>
      <c r="C39" s="25"/>
      <c r="D39" s="25"/>
      <c r="E39" s="25"/>
      <c r="F39" s="25"/>
      <c r="G39" s="25"/>
      <c r="H39" s="25"/>
      <c r="I39" s="95" t="str">
        <f>IF(J39&lt;&gt;0,IF(J39=N39,"","Wrong"),"")</f>
        <v/>
      </c>
      <c r="J39" s="27">
        <v>9000</v>
      </c>
      <c r="K39" s="21"/>
      <c r="L39" s="21"/>
      <c r="M39" s="6"/>
      <c r="N39" s="6">
        <v>9000</v>
      </c>
      <c r="O39" s="6"/>
      <c r="P39" s="6"/>
    </row>
    <row r="40" spans="1:16" ht="17" thickBot="1">
      <c r="A40" s="24" t="s">
        <v>34</v>
      </c>
      <c r="B40" s="24"/>
      <c r="C40" s="25"/>
      <c r="D40" s="25"/>
      <c r="E40" s="25"/>
      <c r="F40" s="25"/>
      <c r="G40" s="25"/>
      <c r="H40" s="25"/>
      <c r="I40" s="25"/>
      <c r="J40" s="28">
        <f>IF(AND(J38&gt;0,J39&gt;0),SUM(J38:J39),"")</f>
        <v>90000</v>
      </c>
      <c r="K40" s="21"/>
      <c r="L40" s="21"/>
      <c r="M40" s="6"/>
      <c r="N40" s="6"/>
      <c r="O40" s="6"/>
      <c r="P40" s="6"/>
    </row>
    <row r="41" spans="1:16" ht="17" thickTop="1">
      <c r="A41" s="24"/>
      <c r="B41" s="30"/>
      <c r="C41" s="6"/>
      <c r="D41" s="6"/>
      <c r="E41" s="6"/>
      <c r="F41" s="6"/>
      <c r="G41" s="6"/>
      <c r="H41" s="6"/>
      <c r="I41" s="6"/>
      <c r="J41" s="21"/>
      <c r="K41" s="21"/>
      <c r="L41" s="21"/>
      <c r="M41" s="6"/>
      <c r="N41" s="6"/>
      <c r="O41" s="6"/>
      <c r="P41" s="6"/>
    </row>
    <row r="42" spans="1:16">
      <c r="A42" s="24"/>
      <c r="B42" s="30"/>
      <c r="C42" s="6"/>
      <c r="D42" s="6"/>
      <c r="E42" s="6"/>
      <c r="F42" s="6"/>
      <c r="G42" s="6"/>
      <c r="H42" s="6"/>
      <c r="I42" s="6"/>
      <c r="J42" s="21"/>
      <c r="K42" s="21"/>
      <c r="L42" s="21"/>
      <c r="M42" s="6"/>
      <c r="N42" s="6"/>
      <c r="O42" s="6"/>
      <c r="P42" s="6"/>
    </row>
    <row r="43" spans="1:16">
      <c r="A43" s="24"/>
      <c r="B43" s="30"/>
      <c r="C43" s="6"/>
      <c r="D43" s="6"/>
      <c r="E43" s="6"/>
      <c r="F43" s="6"/>
      <c r="G43" s="6"/>
      <c r="H43" s="6"/>
      <c r="I43" s="6"/>
      <c r="J43" s="21"/>
      <c r="K43" s="21"/>
      <c r="L43" s="21"/>
      <c r="M43" s="6"/>
      <c r="N43" s="6"/>
      <c r="O43" s="6"/>
      <c r="P43" s="6"/>
    </row>
    <row r="44" spans="1:16">
      <c r="A44" s="31" t="s">
        <v>35</v>
      </c>
      <c r="B44" s="19"/>
      <c r="C44" s="19"/>
      <c r="D44" s="32" t="s">
        <v>36</v>
      </c>
      <c r="E44" s="19"/>
      <c r="F44" s="19"/>
      <c r="G44" s="19"/>
      <c r="H44" s="33" t="s">
        <v>37</v>
      </c>
      <c r="I44" s="34"/>
      <c r="J44" s="23" t="s">
        <v>38</v>
      </c>
      <c r="K44" s="21"/>
      <c r="L44" s="21"/>
      <c r="M44" s="6"/>
      <c r="N44" s="6"/>
      <c r="O44" s="6"/>
      <c r="P44" s="6"/>
    </row>
    <row r="45" spans="1:16">
      <c r="A45" s="25" t="s">
        <v>39</v>
      </c>
      <c r="B45" s="25"/>
      <c r="C45" s="25"/>
      <c r="D45" s="25"/>
      <c r="E45" s="25"/>
      <c r="F45" s="25"/>
      <c r="G45" s="96" t="str">
        <f>IF(H45&lt;&gt;0,IF(H45=M45,"","Wrong"),"")</f>
        <v/>
      </c>
      <c r="H45" s="35">
        <v>81000</v>
      </c>
      <c r="I45" s="97" t="str">
        <f>IF(J45&lt;&gt;0,IF(J45=N45,"","Wrong"),"")</f>
        <v/>
      </c>
      <c r="J45" s="35">
        <v>81000</v>
      </c>
      <c r="K45" s="21"/>
      <c r="L45" s="21"/>
      <c r="M45" s="6">
        <v>81000</v>
      </c>
      <c r="N45" s="6">
        <v>81000</v>
      </c>
      <c r="O45" s="6"/>
      <c r="P45" s="6"/>
    </row>
    <row r="46" spans="1:16">
      <c r="A46" s="25" t="s">
        <v>40</v>
      </c>
      <c r="B46" s="25"/>
      <c r="C46" s="25"/>
      <c r="D46" s="25"/>
      <c r="E46" s="25"/>
      <c r="F46" s="25"/>
      <c r="G46" s="98"/>
      <c r="H46" s="36"/>
      <c r="I46" s="36"/>
      <c r="J46" s="36"/>
      <c r="K46" s="21"/>
      <c r="L46" s="21"/>
      <c r="M46" s="6"/>
      <c r="N46" s="6"/>
      <c r="O46" s="6"/>
      <c r="P46" s="6"/>
    </row>
    <row r="47" spans="1:16">
      <c r="A47" s="37" t="s">
        <v>41</v>
      </c>
      <c r="B47" s="25"/>
      <c r="C47" s="96" t="str">
        <f>IF(D47&lt;&gt;0,IF(D47=M47,"","Wrong"),"")</f>
        <v/>
      </c>
      <c r="D47" s="38">
        <f>+J39</f>
        <v>9000</v>
      </c>
      <c r="E47" s="39" t="s">
        <v>42</v>
      </c>
      <c r="F47" s="40">
        <v>1</v>
      </c>
      <c r="G47" s="99" t="str">
        <f>IF(F47&lt;&gt;0,IF(F47=N47,"","Wrong"),"")</f>
        <v/>
      </c>
      <c r="H47" s="41">
        <f>IF(AND(F47&gt;0,D47&gt;0),D47*F47,"")</f>
        <v>9000</v>
      </c>
      <c r="I47" s="36"/>
      <c r="J47" s="36"/>
      <c r="K47" s="21"/>
      <c r="L47" s="21"/>
      <c r="M47" s="6">
        <v>9000</v>
      </c>
      <c r="N47" s="6">
        <v>1</v>
      </c>
      <c r="O47" s="6"/>
      <c r="P47" s="6"/>
    </row>
    <row r="48" spans="1:16">
      <c r="A48" s="37" t="s">
        <v>43</v>
      </c>
      <c r="B48" s="25"/>
      <c r="C48" s="96" t="str">
        <f>IF(D48&lt;&gt;0,IF(D48=M48,"","Wrong"),"")</f>
        <v/>
      </c>
      <c r="D48" s="42">
        <f>+J39</f>
        <v>9000</v>
      </c>
      <c r="E48" s="39" t="s">
        <v>42</v>
      </c>
      <c r="F48" s="43">
        <v>0.25</v>
      </c>
      <c r="G48" s="99" t="str">
        <f>IF(F48&lt;&gt;0,IF(F48=N48,"","Wrong"),"")</f>
        <v/>
      </c>
      <c r="H48" s="36"/>
      <c r="I48" s="36"/>
      <c r="J48" s="41">
        <f>IF(AND(D48&gt;0,F48&gt;0),F48*D48,"")</f>
        <v>2250</v>
      </c>
      <c r="K48" s="21"/>
      <c r="L48" s="21"/>
      <c r="M48" s="6">
        <v>9000</v>
      </c>
      <c r="N48" s="6">
        <v>0.25</v>
      </c>
      <c r="O48" s="6"/>
      <c r="P48" s="6"/>
    </row>
    <row r="49" spans="1:16" ht="17" thickBot="1">
      <c r="A49" s="24" t="s">
        <v>44</v>
      </c>
      <c r="B49" s="25"/>
      <c r="C49" s="25"/>
      <c r="D49" s="25"/>
      <c r="E49" s="25"/>
      <c r="F49" s="25"/>
      <c r="G49" s="98"/>
      <c r="H49" s="44">
        <f>IF(AND(H45&gt;0,D47&gt;0,F47&gt;0),SUM(H45:H48),"")</f>
        <v>90000</v>
      </c>
      <c r="I49" s="36"/>
      <c r="J49" s="44">
        <f>IF(AND(D48&gt;0,F48&gt;0,J45&gt;0),SUM(J45:J48),"")</f>
        <v>83250</v>
      </c>
      <c r="K49" s="21"/>
      <c r="L49" s="21"/>
      <c r="M49" s="6"/>
      <c r="N49" s="6"/>
      <c r="O49" s="6"/>
      <c r="P49" s="6"/>
    </row>
    <row r="50" spans="1:16" ht="17" thickTop="1">
      <c r="A50" s="6"/>
      <c r="B50" s="6"/>
      <c r="C50" s="6"/>
      <c r="D50" s="6"/>
      <c r="E50" s="6"/>
      <c r="F50" s="6"/>
      <c r="G50" s="6"/>
      <c r="H50" s="6"/>
      <c r="I50" s="6"/>
      <c r="J50" s="21"/>
      <c r="K50" s="21"/>
      <c r="L50" s="21"/>
      <c r="M50" s="6"/>
      <c r="N50" s="6"/>
      <c r="O50" s="6"/>
      <c r="P50" s="6"/>
    </row>
    <row r="51" spans="1:16">
      <c r="A51" s="45" t="s">
        <v>45</v>
      </c>
      <c r="B51" s="19"/>
      <c r="C51" s="19"/>
      <c r="D51" s="19"/>
      <c r="E51" s="19"/>
      <c r="F51" s="19"/>
      <c r="G51" s="19"/>
      <c r="H51" s="33" t="s">
        <v>37</v>
      </c>
      <c r="I51" s="34"/>
      <c r="J51" s="23" t="s">
        <v>38</v>
      </c>
      <c r="K51" s="46"/>
      <c r="L51" s="100" t="s">
        <v>46</v>
      </c>
      <c r="M51" s="6"/>
      <c r="N51" s="6"/>
      <c r="O51" s="6"/>
      <c r="P51" s="6"/>
    </row>
    <row r="52" spans="1:16">
      <c r="A52" s="24" t="s">
        <v>47</v>
      </c>
      <c r="B52" s="25"/>
      <c r="C52" s="25"/>
      <c r="D52" s="25"/>
      <c r="E52" s="101" t="s">
        <v>48</v>
      </c>
      <c r="F52" s="36"/>
      <c r="G52" s="96" t="str">
        <f>IF(H52&lt;&gt;0,IF(H52=M52,"","Wrong"),"")</f>
        <v/>
      </c>
      <c r="H52" s="47">
        <v>810000</v>
      </c>
      <c r="I52" s="96" t="str">
        <f>IF(J52&lt;&gt;0,IF(J52=N52,"","Wrong"),"")</f>
        <v/>
      </c>
      <c r="J52" s="47">
        <v>248400</v>
      </c>
      <c r="K52" s="25"/>
      <c r="L52" s="48">
        <f>IF(AND(H52&gt;0,J52&gt;0),H52+J52,"")</f>
        <v>1058400</v>
      </c>
      <c r="M52" s="6">
        <v>810000</v>
      </c>
      <c r="N52" s="6">
        <v>248400</v>
      </c>
      <c r="O52" s="6"/>
      <c r="P52" s="6"/>
    </row>
    <row r="53" spans="1:16">
      <c r="A53" s="24" t="s">
        <v>49</v>
      </c>
      <c r="B53" s="25"/>
      <c r="C53" s="25"/>
      <c r="D53" s="25"/>
      <c r="E53" s="25"/>
      <c r="F53" s="25"/>
      <c r="G53" s="96" t="str">
        <f>IF(H53&lt;&gt;0,IF(H53=M53,"","Wrong"),"")</f>
        <v/>
      </c>
      <c r="H53" s="49">
        <v>1710000</v>
      </c>
      <c r="I53" s="96" t="str">
        <f>IF(J53&lt;&gt;0,IF(J53=N53,"","Wrong"),"")</f>
        <v/>
      </c>
      <c r="J53" s="49">
        <f>2314100+200*2000+1600*500+4000*100</f>
        <v>3914100</v>
      </c>
      <c r="K53" s="25"/>
      <c r="L53" s="50">
        <f>IF(AND(H53&gt;0,J53&gt;0),H53+J53,"")</f>
        <v>5624100</v>
      </c>
      <c r="M53" s="6">
        <v>1710000</v>
      </c>
      <c r="N53" s="6">
        <v>3914100</v>
      </c>
      <c r="O53" s="6"/>
      <c r="P53" s="6"/>
    </row>
    <row r="54" spans="1:16" ht="17" thickBot="1">
      <c r="A54" s="25"/>
      <c r="B54" s="25"/>
      <c r="C54" s="25"/>
      <c r="D54" s="25"/>
      <c r="E54" s="25"/>
      <c r="F54" s="25"/>
      <c r="G54" s="98"/>
      <c r="H54" s="51">
        <f>IF(AND(H52&gt;0,H53&gt;0),H52+H53,"")</f>
        <v>2520000</v>
      </c>
      <c r="I54" s="25"/>
      <c r="J54" s="51">
        <f>IF(AND(J52&gt;0,J53&gt;0),J52+J53,"")</f>
        <v>4162500</v>
      </c>
      <c r="K54" s="25"/>
      <c r="L54" s="52">
        <f>IF(AND(J53&gt;0,H52&gt;0),L52+L53,"")</f>
        <v>6682500</v>
      </c>
      <c r="M54" s="6"/>
      <c r="N54" s="6"/>
      <c r="O54" s="6"/>
      <c r="P54" s="6"/>
    </row>
    <row r="55" spans="1:16" ht="17" thickTop="1">
      <c r="A55" s="24" t="s">
        <v>50</v>
      </c>
      <c r="B55" s="25"/>
      <c r="C55" s="25"/>
      <c r="D55" s="25"/>
      <c r="E55" s="25"/>
      <c r="F55" s="25"/>
      <c r="G55" s="96" t="str">
        <f>IF(H55&lt;&gt;0,IF(H55=M55,"","Wrong"),"")</f>
        <v/>
      </c>
      <c r="H55" s="53">
        <f>H49</f>
        <v>90000</v>
      </c>
      <c r="I55" s="96" t="str">
        <f>IF(J55&lt;&gt;0,IF(J55=N55,"","Wrong"),"")</f>
        <v/>
      </c>
      <c r="J55" s="53">
        <f>J49</f>
        <v>83250</v>
      </c>
      <c r="K55" s="25"/>
      <c r="L55" s="25"/>
      <c r="M55" s="6">
        <v>90000</v>
      </c>
      <c r="N55" s="6">
        <v>83250</v>
      </c>
      <c r="O55" s="6"/>
      <c r="P55" s="6"/>
    </row>
    <row r="56" spans="1:16">
      <c r="A56" s="25"/>
      <c r="B56" s="25"/>
      <c r="C56" s="25"/>
      <c r="D56" s="25"/>
      <c r="E56" s="25"/>
      <c r="F56" s="25"/>
      <c r="G56" s="98"/>
      <c r="H56" s="25"/>
      <c r="I56" s="25"/>
      <c r="J56" s="25"/>
      <c r="K56" s="25"/>
      <c r="L56" s="25"/>
      <c r="M56" s="6"/>
      <c r="N56" s="6"/>
      <c r="O56" s="6"/>
      <c r="P56" s="6"/>
    </row>
    <row r="57" spans="1:16" ht="17" thickBot="1">
      <c r="A57" s="24" t="s">
        <v>51</v>
      </c>
      <c r="B57" s="25"/>
      <c r="C57" s="25"/>
      <c r="D57" s="25"/>
      <c r="E57" s="25"/>
      <c r="F57" s="25"/>
      <c r="G57" s="98"/>
      <c r="H57" s="54">
        <f>IF(AND(H45&gt;0,H53&gt;0,H55&gt;0),H54/H55,"")</f>
        <v>28</v>
      </c>
      <c r="I57" s="36"/>
      <c r="J57" s="54">
        <f>IF(AND(J45&gt;0,J53&gt;0,J55&gt;0),J54/J55,"")</f>
        <v>50</v>
      </c>
      <c r="K57" s="97" t="str">
        <f>IF(L57&lt;&gt;0,IF(L57=N57,"","Wrong"),"")</f>
        <v/>
      </c>
      <c r="L57" s="55">
        <f>ROUNDUP(H57+J57,2)</f>
        <v>78</v>
      </c>
      <c r="M57" s="6"/>
      <c r="N57" s="6">
        <v>78</v>
      </c>
      <c r="O57" s="6"/>
      <c r="P57" s="6"/>
    </row>
    <row r="58" spans="1:16" ht="17" thickTop="1">
      <c r="A58" s="6"/>
      <c r="B58" s="6"/>
      <c r="C58" s="6"/>
      <c r="D58" s="6"/>
      <c r="E58" s="6"/>
      <c r="F58" s="6"/>
      <c r="G58" s="6"/>
      <c r="H58" s="6"/>
      <c r="I58" s="6"/>
      <c r="J58" s="21"/>
      <c r="K58" s="21"/>
      <c r="L58" s="21"/>
      <c r="M58" s="6"/>
      <c r="N58" s="6"/>
      <c r="O58" s="6"/>
      <c r="P58" s="6"/>
    </row>
    <row r="59" spans="1:16">
      <c r="A59" s="19" t="s">
        <v>52</v>
      </c>
      <c r="B59" s="19"/>
      <c r="C59" s="19"/>
      <c r="D59" s="19"/>
      <c r="E59" s="19"/>
      <c r="F59" s="19"/>
      <c r="G59" s="19"/>
      <c r="H59" s="34"/>
      <c r="I59" s="34"/>
      <c r="J59" s="46"/>
      <c r="K59" s="21"/>
      <c r="L59" s="21"/>
      <c r="M59" s="6"/>
      <c r="N59" s="6"/>
      <c r="O59" s="6"/>
      <c r="P59" s="6"/>
    </row>
    <row r="60" spans="1:16">
      <c r="A60" s="24" t="s">
        <v>53</v>
      </c>
      <c r="B60" s="25"/>
      <c r="C60" s="25"/>
      <c r="D60" s="25"/>
      <c r="E60" s="25"/>
      <c r="F60" s="25"/>
      <c r="G60" s="98"/>
      <c r="H60" s="25"/>
      <c r="I60" s="25"/>
      <c r="J60" s="25"/>
      <c r="K60" s="21"/>
      <c r="L60" s="21"/>
      <c r="M60" s="6"/>
      <c r="N60" s="6"/>
      <c r="O60" s="6"/>
      <c r="P60" s="6"/>
    </row>
    <row r="61" spans="1:16">
      <c r="A61" s="25"/>
      <c r="B61" s="25"/>
      <c r="C61" s="96" t="str">
        <f>IF(D61&lt;&gt;0,IF(D61=M61,"","Wrong"),"")</f>
        <v/>
      </c>
      <c r="D61" s="35">
        <f>H45</f>
        <v>81000</v>
      </c>
      <c r="E61" s="39" t="s">
        <v>42</v>
      </c>
      <c r="F61" s="56">
        <f>L57</f>
        <v>78</v>
      </c>
      <c r="G61" s="99" t="str">
        <f>IF(F61&lt;&gt;0,IF(F61=N61,"","Wrong"),"")</f>
        <v/>
      </c>
      <c r="H61" s="25"/>
      <c r="I61" s="25"/>
      <c r="J61" s="48">
        <f>IF(AND(F61&gt;0,D61&gt;0),D61*F61,"")</f>
        <v>6318000</v>
      </c>
      <c r="K61" s="21"/>
      <c r="L61" s="21"/>
      <c r="M61" s="6">
        <v>81000</v>
      </c>
      <c r="N61" s="6">
        <v>78</v>
      </c>
      <c r="O61" s="6"/>
      <c r="P61" s="6"/>
    </row>
    <row r="62" spans="1:16">
      <c r="A62" s="24" t="s">
        <v>54</v>
      </c>
      <c r="B62" s="25"/>
      <c r="C62" s="25"/>
      <c r="D62" s="25"/>
      <c r="E62" s="25"/>
      <c r="F62" s="25"/>
      <c r="G62" s="98"/>
      <c r="H62" s="25"/>
      <c r="I62" s="25"/>
      <c r="J62" s="25"/>
      <c r="K62" s="21"/>
      <c r="L62" s="21"/>
      <c r="M62" s="6"/>
      <c r="N62" s="6"/>
      <c r="O62" s="6"/>
      <c r="P62" s="6"/>
    </row>
    <row r="63" spans="1:16">
      <c r="A63" s="25"/>
      <c r="B63" s="25" t="s">
        <v>55</v>
      </c>
      <c r="C63" s="96" t="str">
        <f>IF(D63&lt;&gt;0,IF(D63=M63,"","Wrong"),"")</f>
        <v/>
      </c>
      <c r="D63" s="35">
        <f>H47</f>
        <v>9000</v>
      </c>
      <c r="E63" s="57" t="s">
        <v>42</v>
      </c>
      <c r="F63" s="56">
        <f>H57</f>
        <v>28</v>
      </c>
      <c r="G63" s="99" t="str">
        <f>IF(F63&lt;&gt;0,IF(F63=N63,"","Wrong"),"")</f>
        <v/>
      </c>
      <c r="H63" s="48">
        <f>IF(AND(F63&gt;0,D63&gt;0),D63*F63,"")</f>
        <v>252000</v>
      </c>
      <c r="I63" s="25"/>
      <c r="J63" s="25"/>
      <c r="K63" s="21"/>
      <c r="L63" s="21"/>
      <c r="M63" s="6">
        <v>9000</v>
      </c>
      <c r="N63" s="6">
        <v>28</v>
      </c>
      <c r="O63" s="6"/>
      <c r="P63" s="6"/>
    </row>
    <row r="64" spans="1:16">
      <c r="A64" s="25"/>
      <c r="B64" s="25" t="s">
        <v>38</v>
      </c>
      <c r="C64" s="96" t="str">
        <f>IF(D64&lt;&gt;0,IF(D64=M64,"","Wrong"),"")</f>
        <v/>
      </c>
      <c r="D64" s="58">
        <f>J48</f>
        <v>2250</v>
      </c>
      <c r="E64" s="57" t="s">
        <v>42</v>
      </c>
      <c r="F64" s="59">
        <f>ROUNDUP(J57,2)</f>
        <v>50</v>
      </c>
      <c r="G64" s="99" t="str">
        <f>IF(F64&lt;&gt;0,IF(F64=N64,"","Wrong"),"")</f>
        <v/>
      </c>
      <c r="H64" s="60">
        <f>IF(AND(F64&gt;0,D64&gt;0),D64*F64,"")</f>
        <v>112500</v>
      </c>
      <c r="I64" s="25"/>
      <c r="J64" s="61">
        <f>IF(AND(F64&gt;0,F63&gt;0,D63&gt;0,D64&gt;0),H63+H64,"")</f>
        <v>364500</v>
      </c>
      <c r="K64" s="21"/>
      <c r="L64" s="21"/>
      <c r="M64" s="6">
        <v>2250</v>
      </c>
      <c r="N64" s="6">
        <v>50</v>
      </c>
      <c r="O64" s="6"/>
      <c r="P64" s="6"/>
    </row>
    <row r="65" spans="1:16" ht="17" thickBot="1">
      <c r="A65" s="25" t="s">
        <v>56</v>
      </c>
      <c r="B65" s="25"/>
      <c r="C65" s="25"/>
      <c r="D65" s="25"/>
      <c r="E65" s="25"/>
      <c r="F65" s="25"/>
      <c r="G65" s="98"/>
      <c r="H65" s="25"/>
      <c r="I65" s="25"/>
      <c r="J65" s="52">
        <f>IF(AND(F64&gt;0,F61&gt;0,D61&gt;0,D64&gt;0),J61+J64,"")</f>
        <v>6682500</v>
      </c>
      <c r="K65" s="21"/>
      <c r="L65" s="21"/>
      <c r="M65" s="6"/>
      <c r="N65" s="6"/>
      <c r="O65" s="6"/>
      <c r="P65" s="6"/>
    </row>
    <row r="66" spans="1:16" ht="17" thickTop="1">
      <c r="A66" s="25"/>
      <c r="B66" s="25"/>
      <c r="C66" s="25"/>
      <c r="D66" s="25"/>
      <c r="E66" s="25"/>
      <c r="F66" s="25"/>
      <c r="G66" s="98"/>
      <c r="H66" s="25"/>
      <c r="I66" s="25"/>
      <c r="J66" s="61"/>
      <c r="K66" s="21"/>
      <c r="L66" s="21"/>
      <c r="M66" s="6"/>
      <c r="N66" s="6"/>
      <c r="O66" s="6"/>
      <c r="P66" s="6"/>
    </row>
    <row r="67" spans="1:16">
      <c r="A67" s="19" t="s">
        <v>57</v>
      </c>
      <c r="B67" s="19"/>
      <c r="C67" s="19"/>
      <c r="D67" s="19"/>
      <c r="E67" s="19"/>
      <c r="F67" s="19"/>
      <c r="G67" s="19"/>
      <c r="H67" s="19"/>
      <c r="I67" s="19"/>
      <c r="J67" s="62"/>
      <c r="K67" s="21"/>
      <c r="L67" s="21"/>
      <c r="M67" s="6"/>
      <c r="N67" s="6"/>
      <c r="O67" s="6"/>
      <c r="P67" s="6"/>
    </row>
    <row r="68" spans="1:16">
      <c r="A68" s="63" t="s">
        <v>58</v>
      </c>
      <c r="B68" s="36"/>
      <c r="C68" s="36"/>
      <c r="D68" s="36"/>
      <c r="E68" s="36"/>
      <c r="F68" s="36"/>
      <c r="G68" s="64" t="s">
        <v>52</v>
      </c>
      <c r="H68" s="36"/>
      <c r="I68" s="36"/>
      <c r="J68" s="41"/>
      <c r="K68" s="21"/>
      <c r="L68" s="21"/>
      <c r="M68" s="6"/>
      <c r="N68" s="6"/>
      <c r="O68" s="6"/>
      <c r="P68" s="6"/>
    </row>
    <row r="69" spans="1:16">
      <c r="A69" s="65" t="s">
        <v>59</v>
      </c>
      <c r="B69" s="36"/>
      <c r="C69" s="36"/>
      <c r="D69" s="66">
        <f>L52</f>
        <v>1058400</v>
      </c>
      <c r="E69" s="64" t="str">
        <f>IF(OR(D69="",D69=M69),"","Wrong")</f>
        <v/>
      </c>
      <c r="F69" s="36"/>
      <c r="G69" s="64" t="s">
        <v>60</v>
      </c>
      <c r="H69" s="36"/>
      <c r="I69" s="64"/>
      <c r="J69" s="67">
        <f>J61</f>
        <v>6318000</v>
      </c>
      <c r="K69" s="21"/>
      <c r="L69" s="21"/>
      <c r="M69" s="6">
        <v>1058400</v>
      </c>
      <c r="N69" s="6">
        <v>6318000</v>
      </c>
      <c r="O69" s="6"/>
      <c r="P69" s="6"/>
    </row>
    <row r="70" spans="1:16">
      <c r="A70" s="65" t="s">
        <v>61</v>
      </c>
      <c r="B70" s="36"/>
      <c r="C70" s="36"/>
      <c r="D70" s="68">
        <f>L53</f>
        <v>5624100</v>
      </c>
      <c r="E70" s="64" t="str">
        <f>IF(OR(D70="",D70=M70),"","Wrong")</f>
        <v/>
      </c>
      <c r="F70" s="36"/>
      <c r="G70" s="64" t="s">
        <v>62</v>
      </c>
      <c r="H70" s="36"/>
      <c r="I70" s="64"/>
      <c r="J70" s="69">
        <f>J64</f>
        <v>364500</v>
      </c>
      <c r="K70" s="21"/>
      <c r="L70" s="21"/>
      <c r="M70" s="6">
        <v>5624100</v>
      </c>
      <c r="N70" s="6">
        <v>364500</v>
      </c>
      <c r="O70" s="6"/>
      <c r="P70" s="6"/>
    </row>
    <row r="71" spans="1:16" ht="17" thickBot="1">
      <c r="A71" s="65" t="s">
        <v>63</v>
      </c>
      <c r="B71" s="36"/>
      <c r="C71" s="36"/>
      <c r="D71" s="70">
        <f>IF(AND(D69&gt;0,D70&gt;0),D69+D70,"")</f>
        <v>6682500</v>
      </c>
      <c r="E71" s="36"/>
      <c r="F71" s="36"/>
      <c r="G71" s="64" t="s">
        <v>64</v>
      </c>
      <c r="H71" s="36"/>
      <c r="I71" s="36"/>
      <c r="J71" s="71">
        <f>IF(AND(J69&gt;0,J70&gt;0),J69+J70,"")</f>
        <v>6682500</v>
      </c>
      <c r="K71" s="21"/>
      <c r="L71" s="21"/>
      <c r="M71" s="6"/>
      <c r="N71" s="6"/>
      <c r="O71" s="6"/>
      <c r="P71" s="6"/>
    </row>
    <row r="72" spans="1:16" ht="17" thickTop="1">
      <c r="A72" s="36"/>
      <c r="B72" s="36"/>
      <c r="C72" s="36"/>
      <c r="D72" s="36"/>
      <c r="E72" s="36"/>
      <c r="F72" s="36"/>
      <c r="G72" s="36"/>
      <c r="H72" s="36"/>
      <c r="I72" s="36"/>
      <c r="J72" s="41"/>
      <c r="K72" s="21"/>
      <c r="L72" s="21"/>
      <c r="M72" s="6"/>
      <c r="N72" s="6"/>
      <c r="O72" s="6"/>
      <c r="P72" s="6"/>
    </row>
    <row r="73" spans="1:16">
      <c r="A73" s="25"/>
      <c r="B73" s="25"/>
      <c r="C73" s="25"/>
      <c r="D73" s="25"/>
      <c r="E73" s="25"/>
      <c r="F73" s="25"/>
      <c r="G73" s="25"/>
      <c r="H73" s="25"/>
      <c r="I73" s="25"/>
      <c r="J73" s="61"/>
      <c r="K73" s="21"/>
      <c r="L73" s="21"/>
      <c r="M73" s="6"/>
      <c r="N73" s="6"/>
      <c r="O73" s="6"/>
      <c r="P73" s="6"/>
    </row>
    <row r="74" spans="1:16">
      <c r="A74" s="25"/>
      <c r="B74" s="25"/>
      <c r="C74" s="25"/>
      <c r="D74" s="25"/>
      <c r="E74" s="25"/>
      <c r="F74" s="25"/>
      <c r="G74" s="25"/>
      <c r="H74" s="25"/>
      <c r="I74" s="25"/>
      <c r="J74" s="61"/>
      <c r="K74" s="21"/>
      <c r="L74" s="21"/>
      <c r="M74" s="6"/>
      <c r="N74" s="6"/>
      <c r="O74" s="6"/>
      <c r="P74" s="6"/>
    </row>
    <row r="75" spans="1:16">
      <c r="A75" s="25"/>
      <c r="B75" s="25"/>
      <c r="C75" s="25"/>
      <c r="D75" s="25"/>
      <c r="E75" s="25"/>
      <c r="F75" s="25"/>
      <c r="G75" s="25"/>
      <c r="H75" s="25"/>
      <c r="I75" s="25"/>
      <c r="J75" s="61"/>
      <c r="K75" s="21"/>
      <c r="L75" s="21"/>
      <c r="M75" s="6"/>
      <c r="N75" s="6"/>
      <c r="O75" s="6"/>
      <c r="P75" s="6"/>
    </row>
    <row r="76" spans="1:16">
      <c r="A76" s="19"/>
      <c r="B76" s="19"/>
      <c r="C76" s="19"/>
      <c r="D76" s="19"/>
      <c r="E76" s="19"/>
      <c r="F76" s="19"/>
      <c r="G76" s="19"/>
      <c r="H76" s="19"/>
      <c r="I76" s="19"/>
      <c r="J76" s="21"/>
      <c r="K76" s="21"/>
      <c r="L76" s="21"/>
      <c r="M76" s="6"/>
      <c r="N76" s="6"/>
      <c r="O76" s="6"/>
      <c r="P76" s="6"/>
    </row>
    <row r="77" spans="1:16">
      <c r="A77" s="72"/>
      <c r="B77" s="72"/>
      <c r="C77" s="72"/>
      <c r="D77" s="72"/>
      <c r="E77" s="72"/>
      <c r="F77" s="72"/>
      <c r="G77" s="72"/>
      <c r="H77" s="72"/>
      <c r="I77" s="72"/>
      <c r="J77" s="21"/>
      <c r="K77" s="21"/>
      <c r="L77" s="21"/>
      <c r="M77" s="6"/>
      <c r="N77" s="6"/>
      <c r="O77" s="6"/>
      <c r="P77" s="6"/>
    </row>
    <row r="78" spans="1:16">
      <c r="A78" s="149" t="s">
        <v>65</v>
      </c>
      <c r="B78" s="149"/>
      <c r="C78" s="149"/>
      <c r="D78" s="149"/>
      <c r="E78" s="72"/>
      <c r="F78" s="73">
        <f>+J69</f>
        <v>6318000</v>
      </c>
      <c r="G78" s="102" t="str">
        <f>IF(OR(F78="",F78=M78),"","Wrong")</f>
        <v/>
      </c>
      <c r="H78" s="72"/>
      <c r="I78" s="72"/>
      <c r="J78" s="21"/>
      <c r="K78" s="21"/>
      <c r="L78" s="21"/>
      <c r="M78" s="6">
        <v>6318000</v>
      </c>
      <c r="N78" s="6"/>
      <c r="O78" s="6"/>
      <c r="P78" s="6"/>
    </row>
    <row r="79" spans="1:16">
      <c r="A79" s="72" t="s">
        <v>66</v>
      </c>
      <c r="B79" s="149" t="s">
        <v>67</v>
      </c>
      <c r="C79" s="149"/>
      <c r="D79" s="149"/>
      <c r="E79" s="72"/>
      <c r="F79" s="72"/>
      <c r="G79" s="72"/>
      <c r="H79" s="73">
        <f>+J69</f>
        <v>6318000</v>
      </c>
      <c r="I79" s="102" t="str">
        <f>IF(OR(H79="",H79=N79),"","Wrong")</f>
        <v/>
      </c>
      <c r="J79" s="21"/>
      <c r="K79" s="21"/>
      <c r="L79" s="21"/>
      <c r="M79" s="6"/>
      <c r="N79" s="6">
        <v>6318000</v>
      </c>
      <c r="O79" s="6"/>
      <c r="P79" s="6"/>
    </row>
    <row r="80" spans="1:16">
      <c r="A80" s="72"/>
      <c r="B80" s="72"/>
      <c r="C80" s="72"/>
      <c r="D80" s="72"/>
      <c r="E80" s="72"/>
      <c r="F80" s="72"/>
      <c r="G80" s="72"/>
      <c r="H80" s="72"/>
      <c r="I80" s="72"/>
      <c r="J80" s="21"/>
      <c r="K80" s="21"/>
      <c r="L80" s="21"/>
      <c r="M80" s="6"/>
      <c r="N80" s="6"/>
      <c r="O80" s="6"/>
      <c r="P80" s="6"/>
    </row>
    <row r="81" spans="1:16">
      <c r="A81" s="6"/>
      <c r="B81" s="6"/>
      <c r="C81" s="6"/>
      <c r="D81" s="6"/>
      <c r="E81" s="6"/>
      <c r="F81" s="6"/>
      <c r="G81" s="6"/>
      <c r="H81" s="6"/>
      <c r="I81" s="6"/>
      <c r="J81" s="21"/>
      <c r="K81" s="21"/>
      <c r="L81" s="21"/>
      <c r="M81" s="6"/>
      <c r="N81" s="6"/>
      <c r="O81" s="6"/>
      <c r="P81" s="6"/>
    </row>
    <row r="82" spans="1:1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</sheetData>
  <mergeCells count="3">
    <mergeCell ref="I29:L29"/>
    <mergeCell ref="A78:D78"/>
    <mergeCell ref="B79:D7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EB3D-A33F-7948-A2AB-A1CF27B51F68}">
  <dimension ref="A1:T84"/>
  <sheetViews>
    <sheetView tabSelected="1" topLeftCell="A5" workbookViewId="0">
      <pane ySplit="4020" topLeftCell="A54" activePane="bottomLeft"/>
      <selection activeCell="K15" sqref="K15"/>
      <selection pane="bottomLeft" activeCell="J61" sqref="J61"/>
    </sheetView>
  </sheetViews>
  <sheetFormatPr baseColWidth="10" defaultRowHeight="16"/>
  <cols>
    <col min="3" max="3" width="11" bestFit="1" customWidth="1"/>
    <col min="4" max="4" width="11.5" bestFit="1" customWidth="1"/>
    <col min="5" max="6" width="11" bestFit="1" customWidth="1"/>
    <col min="8" max="8" width="12.83203125" bestFit="1" customWidth="1"/>
    <col min="10" max="10" width="11.5" bestFit="1" customWidth="1"/>
    <col min="12" max="12" width="12.83203125" bestFit="1" customWidth="1"/>
  </cols>
  <sheetData>
    <row r="1" spans="1:20">
      <c r="A1" s="6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>
      <c r="A2" s="6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6" t="s">
        <v>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A4" s="6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6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6" t="s">
        <v>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>
      <c r="A8" s="6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>
      <c r="A10" s="7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7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A13" s="7" t="s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>
      <c r="A14" s="7" t="s">
        <v>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A15" s="7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7" t="s">
        <v>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7" t="s">
        <v>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8" t="s">
        <v>7</v>
      </c>
      <c r="B19" s="6"/>
      <c r="C19" s="8" t="s">
        <v>8</v>
      </c>
      <c r="D19" s="6"/>
      <c r="E19" s="8" t="s">
        <v>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7" thickBot="1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8">
      <c r="A21" s="10" t="s">
        <v>10</v>
      </c>
      <c r="B21" s="6"/>
      <c r="C21" s="11">
        <v>100</v>
      </c>
      <c r="D21" s="12" t="s">
        <v>11</v>
      </c>
      <c r="E21" s="13">
        <v>4000</v>
      </c>
      <c r="F21" s="14" t="s"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42">
      <c r="A22" s="15" t="s">
        <v>13</v>
      </c>
      <c r="B22" s="6"/>
      <c r="C22" s="16">
        <v>500</v>
      </c>
      <c r="D22" s="17" t="s">
        <v>14</v>
      </c>
      <c r="E22" s="18">
        <v>1600</v>
      </c>
      <c r="F22" s="17" t="s">
        <v>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28">
      <c r="A23" s="15" t="s">
        <v>16</v>
      </c>
      <c r="B23" s="6"/>
      <c r="C23" s="16">
        <v>200</v>
      </c>
      <c r="D23" s="17" t="s">
        <v>17</v>
      </c>
      <c r="E23" s="18">
        <v>2000</v>
      </c>
      <c r="F23" s="17" t="s"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>
      <c r="A24" s="7" t="s">
        <v>19</v>
      </c>
      <c r="B24" s="6"/>
      <c r="C24" s="16"/>
      <c r="D24" s="17"/>
      <c r="E24" s="18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>
      <c r="A25" s="109" t="s">
        <v>20</v>
      </c>
      <c r="B25" s="6"/>
      <c r="C25" s="16"/>
      <c r="D25" s="17"/>
      <c r="E25" s="18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>
      <c r="A26" s="15"/>
      <c r="B26" s="6"/>
      <c r="C26" s="16"/>
      <c r="D26" s="17"/>
      <c r="E26" s="18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>
      <c r="A27" s="6"/>
      <c r="B27" s="6"/>
      <c r="C27" s="6"/>
      <c r="D27" s="6"/>
      <c r="E27" s="6"/>
      <c r="F27" s="6"/>
      <c r="G27" s="6"/>
      <c r="H27" s="6"/>
      <c r="I27" s="6"/>
      <c r="J27" s="21"/>
      <c r="K27" s="21"/>
      <c r="L27" s="21"/>
      <c r="M27" s="6"/>
      <c r="N27" s="6"/>
      <c r="O27" s="6"/>
      <c r="P27" s="6"/>
      <c r="Q27" s="6"/>
      <c r="R27" s="6"/>
      <c r="S27" s="6"/>
      <c r="T27" s="6"/>
    </row>
    <row r="28" spans="1:20">
      <c r="A28" s="22" t="s">
        <v>27</v>
      </c>
      <c r="B28" s="2"/>
      <c r="C28" s="2"/>
      <c r="D28" s="2"/>
      <c r="E28" s="2"/>
      <c r="F28" s="2"/>
      <c r="G28" s="2"/>
      <c r="H28" s="3"/>
      <c r="I28" s="2"/>
      <c r="J28" s="4" t="s">
        <v>28</v>
      </c>
      <c r="K28" s="21"/>
      <c r="L28" s="21"/>
      <c r="M28" s="6"/>
      <c r="N28" s="6"/>
      <c r="O28" s="6"/>
      <c r="P28" s="6"/>
      <c r="Q28" s="6"/>
      <c r="R28" s="6"/>
      <c r="S28" s="6"/>
      <c r="T28" s="6"/>
    </row>
    <row r="29" spans="1:20">
      <c r="A29" s="24" t="s">
        <v>29</v>
      </c>
      <c r="B29" s="72"/>
      <c r="C29" s="72"/>
      <c r="D29" s="72"/>
      <c r="E29" s="72"/>
      <c r="F29" s="72"/>
      <c r="G29" s="72"/>
      <c r="H29" s="72"/>
      <c r="I29" s="103"/>
      <c r="J29" s="26">
        <v>27000</v>
      </c>
      <c r="K29" s="21"/>
      <c r="L29" s="21"/>
      <c r="M29" s="6"/>
      <c r="N29" s="6"/>
      <c r="O29" s="6"/>
      <c r="P29" s="6"/>
      <c r="Q29" s="6"/>
      <c r="R29" s="6"/>
      <c r="S29" s="6"/>
      <c r="T29" s="6"/>
    </row>
    <row r="30" spans="1:20">
      <c r="A30" s="24" t="s">
        <v>73</v>
      </c>
      <c r="B30" s="72"/>
      <c r="C30" s="72"/>
      <c r="D30" s="72"/>
      <c r="E30" s="72"/>
      <c r="F30" s="72"/>
      <c r="G30" s="72"/>
      <c r="H30" s="72"/>
      <c r="I30" s="103"/>
      <c r="J30" s="27">
        <f>J31-J29</f>
        <v>63000</v>
      </c>
      <c r="K30" s="21"/>
      <c r="L30" s="21"/>
      <c r="M30" s="6"/>
      <c r="N30" s="6"/>
      <c r="O30" s="6"/>
      <c r="P30" s="6"/>
      <c r="Q30" s="6"/>
      <c r="R30" s="6"/>
      <c r="S30" s="6"/>
      <c r="T30" s="6"/>
    </row>
    <row r="31" spans="1:20" ht="17" thickBot="1">
      <c r="A31" s="24" t="s">
        <v>74</v>
      </c>
      <c r="B31" s="72"/>
      <c r="C31" s="72"/>
      <c r="D31" s="72"/>
      <c r="E31" s="72"/>
      <c r="F31" s="72"/>
      <c r="G31" s="72"/>
      <c r="H31" s="72"/>
      <c r="I31" s="72"/>
      <c r="J31" s="28">
        <v>90000</v>
      </c>
      <c r="K31" s="21"/>
      <c r="L31" s="21"/>
      <c r="M31" s="6"/>
      <c r="N31" s="6"/>
      <c r="O31" s="6"/>
      <c r="P31" s="6"/>
      <c r="Q31" s="6"/>
      <c r="R31" s="6"/>
      <c r="S31" s="6"/>
      <c r="T31" s="6"/>
    </row>
    <row r="32" spans="1:20" ht="17" thickTop="1">
      <c r="A32" s="25"/>
      <c r="B32" s="72"/>
      <c r="C32" s="72"/>
      <c r="D32" s="72"/>
      <c r="E32" s="72"/>
      <c r="F32" s="72"/>
      <c r="G32" s="72"/>
      <c r="H32" s="72"/>
      <c r="I32" s="72"/>
      <c r="J32" s="29"/>
      <c r="K32" s="21"/>
      <c r="L32" s="21"/>
      <c r="M32" s="6"/>
      <c r="N32" s="6"/>
      <c r="O32" s="6"/>
      <c r="P32" s="6"/>
      <c r="Q32" s="6"/>
      <c r="R32" s="6"/>
      <c r="S32" s="6"/>
      <c r="T32" s="6"/>
    </row>
    <row r="33" spans="1:20">
      <c r="A33" s="110" t="s">
        <v>75</v>
      </c>
      <c r="B33" s="72"/>
      <c r="C33" s="72"/>
      <c r="D33" s="72"/>
      <c r="E33" s="72"/>
      <c r="F33" s="72"/>
      <c r="G33" s="72"/>
      <c r="H33" s="72"/>
      <c r="I33" s="103"/>
      <c r="J33" s="26">
        <v>81000</v>
      </c>
      <c r="K33" s="21"/>
      <c r="L33" s="21"/>
      <c r="M33" s="6"/>
      <c r="N33" s="6"/>
      <c r="O33" s="6"/>
      <c r="P33" s="6"/>
      <c r="Q33" s="6"/>
      <c r="R33" s="6"/>
      <c r="S33" s="6"/>
      <c r="T33" s="6"/>
    </row>
    <row r="34" spans="1:20">
      <c r="A34" s="24" t="s">
        <v>76</v>
      </c>
      <c r="B34" s="72"/>
      <c r="C34" s="72"/>
      <c r="D34" s="72"/>
      <c r="E34" s="72"/>
      <c r="F34" s="6"/>
      <c r="G34" s="72"/>
      <c r="H34" s="72"/>
      <c r="I34" s="103"/>
      <c r="J34" s="27">
        <v>9000</v>
      </c>
      <c r="K34" s="21"/>
      <c r="L34" s="21"/>
      <c r="M34" s="6"/>
      <c r="N34" s="6"/>
      <c r="O34" s="6"/>
      <c r="P34" s="6"/>
      <c r="Q34" s="6"/>
      <c r="R34" s="6"/>
      <c r="S34" s="6"/>
      <c r="T34" s="6"/>
    </row>
    <row r="35" spans="1:20" ht="17" thickBot="1">
      <c r="A35" s="24" t="s">
        <v>34</v>
      </c>
      <c r="B35" s="72"/>
      <c r="C35" s="72"/>
      <c r="D35" s="72"/>
      <c r="E35" s="72"/>
      <c r="F35" s="72"/>
      <c r="G35" s="72"/>
      <c r="H35" s="72"/>
      <c r="I35" s="72"/>
      <c r="J35" s="28">
        <f>IF(AND(J34&gt;0,J33&gt;0),SUM(J33:J34),"")</f>
        <v>90000</v>
      </c>
      <c r="K35" s="21"/>
      <c r="L35" s="21"/>
      <c r="M35" s="6"/>
      <c r="N35" s="6"/>
      <c r="O35" s="6"/>
      <c r="P35" s="6"/>
      <c r="Q35" s="6"/>
      <c r="R35" s="6"/>
      <c r="S35" s="6"/>
      <c r="T35" s="6"/>
    </row>
    <row r="36" spans="1:20" ht="17" thickTop="1">
      <c r="A36" s="6"/>
      <c r="B36" s="6"/>
      <c r="C36" s="6"/>
      <c r="D36" s="6"/>
      <c r="E36" s="6"/>
      <c r="F36" s="6"/>
      <c r="G36" s="6"/>
      <c r="H36" s="6"/>
      <c r="I36" s="6"/>
      <c r="J36" s="21"/>
      <c r="K36" s="21"/>
      <c r="L36" s="21"/>
      <c r="M36" s="6"/>
      <c r="N36" s="6"/>
      <c r="O36" s="6"/>
      <c r="P36" s="6"/>
      <c r="Q36" s="6"/>
      <c r="R36" s="6"/>
      <c r="S36" s="6"/>
      <c r="T36" s="6"/>
    </row>
    <row r="37" spans="1:20">
      <c r="A37" s="1"/>
      <c r="B37" s="6"/>
      <c r="C37" s="6"/>
      <c r="D37" s="6"/>
      <c r="E37" s="6"/>
      <c r="F37" s="6"/>
      <c r="G37" s="6"/>
      <c r="H37" s="6"/>
      <c r="I37" s="6"/>
      <c r="J37" s="21"/>
      <c r="K37" s="21"/>
      <c r="L37" s="21"/>
      <c r="M37" s="6"/>
      <c r="N37" s="6"/>
      <c r="O37" s="6"/>
      <c r="P37" s="6"/>
      <c r="Q37" s="6"/>
      <c r="R37" s="6"/>
      <c r="S37" s="6"/>
      <c r="T37" s="6"/>
    </row>
    <row r="38" spans="1:20">
      <c r="A38" s="6"/>
      <c r="B38" s="6"/>
      <c r="C38" s="6"/>
      <c r="D38" s="6"/>
      <c r="E38" s="6"/>
      <c r="F38" s="6"/>
      <c r="G38" s="6"/>
      <c r="H38" s="6"/>
      <c r="I38" s="6"/>
      <c r="J38" s="21"/>
      <c r="K38" s="21"/>
      <c r="L38" s="21"/>
      <c r="M38" s="6"/>
      <c r="N38" s="6"/>
      <c r="O38" s="6"/>
      <c r="P38" s="6"/>
      <c r="Q38" s="6"/>
      <c r="R38" s="6"/>
      <c r="S38" s="6"/>
      <c r="T38" s="6"/>
    </row>
    <row r="39" spans="1:20">
      <c r="A39" s="19" t="s">
        <v>77</v>
      </c>
      <c r="B39" s="2"/>
      <c r="C39" s="2"/>
      <c r="D39" s="2"/>
      <c r="E39" s="2"/>
      <c r="F39" s="2"/>
      <c r="G39" s="2"/>
      <c r="H39" s="33" t="s">
        <v>55</v>
      </c>
      <c r="I39" s="34"/>
      <c r="J39" s="4" t="s">
        <v>38</v>
      </c>
      <c r="K39" s="21"/>
      <c r="L39" s="21"/>
      <c r="M39" s="6"/>
      <c r="N39" s="6"/>
      <c r="O39" s="6"/>
      <c r="P39" s="6"/>
      <c r="Q39" s="6"/>
      <c r="R39" s="6"/>
      <c r="S39" s="6"/>
      <c r="T39" s="6"/>
    </row>
    <row r="40" spans="1:20">
      <c r="A40" s="72" t="s">
        <v>78</v>
      </c>
      <c r="B40" s="72"/>
      <c r="C40" s="72"/>
      <c r="D40" s="72"/>
      <c r="E40" s="72"/>
      <c r="F40" s="72"/>
      <c r="G40" s="103"/>
      <c r="H40" s="26">
        <f>J30-J34</f>
        <v>54000</v>
      </c>
      <c r="I40" s="103"/>
      <c r="J40" s="26">
        <f>J30-J34</f>
        <v>54000</v>
      </c>
      <c r="K40" s="21"/>
      <c r="L40" s="21"/>
      <c r="M40" s="6"/>
      <c r="N40" s="6"/>
      <c r="O40" s="6"/>
      <c r="P40" s="6"/>
      <c r="Q40" s="6"/>
      <c r="R40" s="6"/>
      <c r="S40" s="6"/>
      <c r="T40" s="6"/>
    </row>
    <row r="41" spans="1:20">
      <c r="A41" s="72" t="s">
        <v>79</v>
      </c>
      <c r="B41" s="72"/>
      <c r="C41" s="72"/>
      <c r="D41" s="72"/>
      <c r="E41" s="72"/>
      <c r="F41" s="72"/>
      <c r="G41" s="72"/>
      <c r="H41" s="72"/>
      <c r="I41" s="72"/>
      <c r="J41" s="72"/>
      <c r="K41" s="21"/>
      <c r="L41" s="21"/>
      <c r="M41" s="6"/>
      <c r="N41" s="6"/>
      <c r="O41" s="6"/>
      <c r="P41" s="6"/>
      <c r="Q41" s="6"/>
      <c r="R41" s="6"/>
      <c r="S41" s="6"/>
      <c r="T41" s="6"/>
    </row>
    <row r="42" spans="1:20">
      <c r="A42" s="72"/>
      <c r="B42" s="72" t="s">
        <v>55</v>
      </c>
      <c r="C42" s="103"/>
      <c r="D42" s="26">
        <f>J29</f>
        <v>27000</v>
      </c>
      <c r="E42" s="111" t="s">
        <v>42</v>
      </c>
      <c r="F42" s="112">
        <v>0</v>
      </c>
      <c r="G42" s="72"/>
      <c r="H42" s="29" t="str">
        <f>IF(AND(F42&gt;0,D42&gt;0),D42*F42,"")</f>
        <v/>
      </c>
      <c r="I42" s="72"/>
      <c r="J42" s="72"/>
      <c r="K42" s="21"/>
      <c r="L42" s="21"/>
      <c r="M42" s="6"/>
      <c r="N42" s="6"/>
      <c r="O42" s="6"/>
      <c r="P42" s="6"/>
      <c r="Q42" s="6"/>
      <c r="R42" s="6"/>
      <c r="S42" s="6"/>
      <c r="T42" s="6"/>
    </row>
    <row r="43" spans="1:20">
      <c r="A43" s="72"/>
      <c r="B43" s="72" t="s">
        <v>38</v>
      </c>
      <c r="C43" s="103"/>
      <c r="D43" s="113">
        <f>J29</f>
        <v>27000</v>
      </c>
      <c r="E43" s="111" t="s">
        <v>42</v>
      </c>
      <c r="F43" s="114">
        <v>0.8</v>
      </c>
      <c r="G43" s="104"/>
      <c r="H43" s="72"/>
      <c r="I43" s="72"/>
      <c r="J43" s="29">
        <f>IF(AND(D43&gt;0,F43&gt;0),F43*D43,"")</f>
        <v>21600</v>
      </c>
      <c r="K43" s="21"/>
      <c r="L43" s="21"/>
      <c r="M43" s="6"/>
      <c r="N43" s="6"/>
      <c r="O43" s="6"/>
      <c r="P43" s="6"/>
      <c r="Q43" s="6"/>
      <c r="R43" s="6"/>
      <c r="S43" s="6"/>
      <c r="T43" s="6"/>
    </row>
    <row r="44" spans="1:20">
      <c r="A44" s="72" t="s">
        <v>80</v>
      </c>
      <c r="B44" s="72"/>
      <c r="C44" s="72"/>
      <c r="D44" s="72"/>
      <c r="E44" s="72"/>
      <c r="F44" s="72"/>
      <c r="G44" s="72"/>
      <c r="H44" s="72"/>
      <c r="I44" s="72"/>
      <c r="J44" s="72"/>
      <c r="K44" s="21"/>
      <c r="L44" s="21"/>
      <c r="M44" s="6"/>
      <c r="N44" s="6"/>
      <c r="O44" s="6"/>
      <c r="P44" s="6"/>
      <c r="Q44" s="6"/>
      <c r="R44" s="6"/>
      <c r="S44" s="6"/>
      <c r="T44" s="6"/>
    </row>
    <row r="45" spans="1:20">
      <c r="A45" s="72"/>
      <c r="B45" s="72" t="s">
        <v>55</v>
      </c>
      <c r="C45" s="103"/>
      <c r="D45" s="26">
        <f>J34</f>
        <v>9000</v>
      </c>
      <c r="E45" s="111" t="s">
        <v>42</v>
      </c>
      <c r="F45" s="114">
        <v>1</v>
      </c>
      <c r="G45" s="104"/>
      <c r="H45" s="29">
        <f>IF(AND(F45&gt;0,D45&gt;0),D45*F45,"")</f>
        <v>9000</v>
      </c>
      <c r="I45" s="72"/>
      <c r="J45" s="72"/>
      <c r="K45" s="21"/>
      <c r="L45" s="21"/>
      <c r="M45" s="6"/>
      <c r="N45" s="6"/>
      <c r="O45" s="6"/>
      <c r="P45" s="6"/>
      <c r="Q45" s="6"/>
      <c r="R45" s="6"/>
      <c r="S45" s="6"/>
      <c r="T45" s="6"/>
    </row>
    <row r="46" spans="1:20">
      <c r="A46" s="72"/>
      <c r="B46" s="72" t="s">
        <v>38</v>
      </c>
      <c r="C46" s="103"/>
      <c r="D46" s="113">
        <f>J34</f>
        <v>9000</v>
      </c>
      <c r="E46" s="111" t="s">
        <v>42</v>
      </c>
      <c r="F46" s="115">
        <v>0.25</v>
      </c>
      <c r="G46" s="104"/>
      <c r="H46" s="72"/>
      <c r="I46" s="72"/>
      <c r="J46" s="29">
        <f>IF(AND(D46&gt;0,F46&gt;0),F46*D46,"")</f>
        <v>2250</v>
      </c>
      <c r="K46" s="21"/>
      <c r="L46" s="21"/>
      <c r="M46" s="6"/>
      <c r="N46" s="6"/>
      <c r="O46" s="6"/>
      <c r="P46" s="6"/>
      <c r="Q46" s="6"/>
      <c r="R46" s="6"/>
      <c r="S46" s="6"/>
      <c r="T46" s="6"/>
    </row>
    <row r="47" spans="1:20" ht="17" thickBot="1">
      <c r="A47" s="72" t="s">
        <v>44</v>
      </c>
      <c r="B47" s="72"/>
      <c r="C47" s="72"/>
      <c r="D47" s="72"/>
      <c r="E47" s="72"/>
      <c r="F47" s="72"/>
      <c r="G47" s="72"/>
      <c r="H47" s="28">
        <f>IF(AND(H40&gt;0,D42&gt;0,D45&gt;0),SUM(H40:H46),"")</f>
        <v>63000</v>
      </c>
      <c r="I47" s="72"/>
      <c r="J47" s="28">
        <f>IF(AND(J40&gt;0,D43&gt;0,D46&gt;0),SUM(J40:J46),"")</f>
        <v>77850</v>
      </c>
      <c r="K47" s="21"/>
      <c r="L47" s="21"/>
      <c r="M47" s="6"/>
      <c r="N47" s="6"/>
      <c r="O47" s="6"/>
      <c r="P47" s="6"/>
      <c r="Q47" s="6"/>
      <c r="R47" s="6"/>
      <c r="S47" s="6"/>
      <c r="T47" s="6"/>
    </row>
    <row r="48" spans="1:20" ht="17" thickTop="1">
      <c r="A48" s="6"/>
      <c r="B48" s="6"/>
      <c r="C48" s="6"/>
      <c r="D48" s="6"/>
      <c r="E48" s="6"/>
      <c r="F48" s="6"/>
      <c r="G48" s="6"/>
      <c r="H48" s="6"/>
      <c r="I48" s="6"/>
      <c r="J48" s="21"/>
      <c r="K48" s="21"/>
      <c r="L48" s="21"/>
      <c r="M48" s="6"/>
      <c r="N48" s="6"/>
      <c r="O48" s="6"/>
      <c r="P48" s="6"/>
      <c r="Q48" s="6"/>
      <c r="R48" s="6"/>
      <c r="S48" s="6"/>
      <c r="T48" s="6"/>
    </row>
    <row r="49" spans="1:20">
      <c r="A49" s="45" t="s">
        <v>45</v>
      </c>
      <c r="B49" s="19"/>
      <c r="C49" s="19"/>
      <c r="D49" s="19"/>
      <c r="E49" s="19"/>
      <c r="F49" s="19"/>
      <c r="G49" s="19"/>
      <c r="H49" s="33" t="s">
        <v>55</v>
      </c>
      <c r="I49" s="34"/>
      <c r="J49" s="4" t="s">
        <v>38</v>
      </c>
      <c r="K49" s="105"/>
      <c r="L49" s="4" t="s">
        <v>46</v>
      </c>
      <c r="M49" s="6"/>
      <c r="N49" s="6"/>
      <c r="O49" s="6"/>
      <c r="P49" s="6"/>
      <c r="Q49" s="6"/>
      <c r="R49" s="6"/>
      <c r="S49" s="6"/>
      <c r="T49" s="6"/>
    </row>
    <row r="50" spans="1:20">
      <c r="A50" s="72" t="s">
        <v>81</v>
      </c>
      <c r="B50" s="72"/>
      <c r="C50" s="72"/>
      <c r="D50" s="72"/>
      <c r="E50" s="72"/>
      <c r="F50" s="72"/>
      <c r="G50" s="72"/>
      <c r="H50" s="116"/>
      <c r="I50" s="72"/>
      <c r="J50" s="116"/>
      <c r="K50" s="72"/>
      <c r="L50" s="116"/>
      <c r="M50" s="6"/>
      <c r="N50" s="6"/>
      <c r="O50" s="6"/>
      <c r="P50" s="6"/>
      <c r="Q50" s="6"/>
      <c r="R50" s="6"/>
      <c r="S50" s="6"/>
      <c r="T50" s="6"/>
    </row>
    <row r="51" spans="1:20">
      <c r="A51" s="72" t="s">
        <v>82</v>
      </c>
      <c r="B51" s="72"/>
      <c r="C51" s="72"/>
      <c r="D51" s="72"/>
      <c r="E51" s="72"/>
      <c r="F51" s="72"/>
      <c r="G51" s="103"/>
      <c r="H51" s="117">
        <v>1710000</v>
      </c>
      <c r="I51" s="103"/>
      <c r="J51" s="147">
        <f>2314100+200*2000+1600*500+4000*100</f>
        <v>3914100</v>
      </c>
      <c r="K51" s="72"/>
      <c r="L51" s="116">
        <f>SUM(H51:J51)</f>
        <v>5624100</v>
      </c>
      <c r="M51" s="6"/>
      <c r="N51" s="6"/>
      <c r="O51" s="6"/>
      <c r="P51" s="6"/>
      <c r="Q51" s="6"/>
      <c r="R51" s="6"/>
      <c r="S51" s="6"/>
      <c r="T51" s="6"/>
    </row>
    <row r="52" spans="1:20">
      <c r="A52" s="72" t="s">
        <v>83</v>
      </c>
      <c r="B52" s="72"/>
      <c r="C52" s="72"/>
      <c r="D52" s="72"/>
      <c r="E52" s="72"/>
      <c r="F52" s="72"/>
      <c r="G52" s="103"/>
      <c r="H52" s="118">
        <f>H47</f>
        <v>63000</v>
      </c>
      <c r="I52" s="103"/>
      <c r="J52" s="118">
        <f>J47</f>
        <v>77850</v>
      </c>
      <c r="K52" s="72"/>
      <c r="L52" s="72"/>
      <c r="M52" s="6"/>
      <c r="N52" s="6"/>
      <c r="O52" s="6"/>
      <c r="P52" s="6"/>
      <c r="Q52" s="6"/>
      <c r="R52" s="6"/>
      <c r="S52" s="6"/>
      <c r="T52" s="6"/>
    </row>
    <row r="53" spans="1:20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  <c r="P53" s="6"/>
      <c r="Q53" s="6"/>
      <c r="R53" s="6"/>
      <c r="S53" s="6"/>
      <c r="T53" s="6"/>
    </row>
    <row r="54" spans="1:20" ht="17" thickBot="1">
      <c r="A54" s="72" t="s">
        <v>84</v>
      </c>
      <c r="B54" s="72"/>
      <c r="C54" s="72"/>
      <c r="D54" s="72"/>
      <c r="E54" s="72"/>
      <c r="F54" s="72"/>
      <c r="G54" s="72"/>
      <c r="H54" s="119">
        <f>IF(AND(H51&gt;0,H52&gt;0),ROUND(H51/H52,3),"")</f>
        <v>27.143000000000001</v>
      </c>
      <c r="I54" s="72"/>
      <c r="J54" s="119">
        <f>IF(AND(J51&gt;0,J52&gt;0),ROUND(J51/J52,3),"")</f>
        <v>50.277000000000001</v>
      </c>
      <c r="K54" s="103"/>
      <c r="L54" s="120">
        <f>+J54+H54</f>
        <v>77.42</v>
      </c>
      <c r="M54" s="6"/>
      <c r="N54" s="6"/>
      <c r="O54" s="6"/>
      <c r="P54" s="6"/>
      <c r="Q54" s="6"/>
      <c r="R54" s="6"/>
      <c r="S54" s="6"/>
      <c r="T54" s="6"/>
    </row>
    <row r="55" spans="1:20" ht="17" thickTop="1">
      <c r="A55" s="6"/>
      <c r="B55" s="6"/>
      <c r="C55" s="6"/>
      <c r="D55" s="6"/>
      <c r="E55" s="6"/>
      <c r="F55" s="6"/>
      <c r="G55" s="6"/>
      <c r="H55" s="6"/>
      <c r="I55" s="6"/>
      <c r="J55" s="21"/>
      <c r="K55" s="21"/>
      <c r="L55" s="21"/>
      <c r="M55" s="6"/>
      <c r="N55" s="6"/>
      <c r="O55" s="6"/>
      <c r="P55" s="6"/>
      <c r="Q55" s="6"/>
      <c r="R55" s="6"/>
      <c r="S55" s="6"/>
      <c r="T55" s="6"/>
    </row>
    <row r="56" spans="1:20">
      <c r="A56" s="19" t="s">
        <v>85</v>
      </c>
      <c r="B56" s="19"/>
      <c r="C56" s="19"/>
      <c r="D56" s="19"/>
      <c r="E56" s="19"/>
      <c r="F56" s="19"/>
      <c r="G56" s="19"/>
      <c r="H56" s="34"/>
      <c r="I56" s="34"/>
      <c r="J56" s="105"/>
      <c r="K56" s="21"/>
      <c r="L56" s="21"/>
      <c r="M56" s="6"/>
      <c r="N56" s="6"/>
      <c r="O56" s="6"/>
      <c r="P56" s="6"/>
      <c r="Q56" s="6"/>
      <c r="R56" s="6"/>
      <c r="S56" s="6"/>
      <c r="T56" s="6"/>
    </row>
    <row r="57" spans="1:20">
      <c r="A57" s="72" t="s">
        <v>86</v>
      </c>
      <c r="B57" s="72"/>
      <c r="C57" s="72"/>
      <c r="D57" s="72"/>
      <c r="E57" s="72"/>
      <c r="F57" s="72"/>
      <c r="G57" s="121"/>
      <c r="H57" s="72"/>
      <c r="I57" s="72"/>
      <c r="J57" s="72"/>
      <c r="K57" s="21"/>
      <c r="L57" s="21"/>
      <c r="M57" s="6"/>
      <c r="N57" s="6"/>
      <c r="O57" s="6"/>
      <c r="P57" s="6"/>
      <c r="Q57" s="6"/>
      <c r="R57" s="6"/>
      <c r="S57" s="6"/>
      <c r="T57" s="6"/>
    </row>
    <row r="58" spans="1:20">
      <c r="A58" s="72"/>
      <c r="B58" s="122" t="s">
        <v>87</v>
      </c>
      <c r="C58" s="103"/>
      <c r="D58" s="123"/>
      <c r="E58" s="124"/>
      <c r="F58" s="125">
        <v>810000</v>
      </c>
      <c r="G58" s="106" t="s">
        <v>88</v>
      </c>
      <c r="H58" s="126">
        <f>148400+100000</f>
        <v>248400</v>
      </c>
      <c r="I58" s="104"/>
      <c r="J58" s="127">
        <f>IF(AND(F58&gt;0,H58&gt;0),F58+H58,"")</f>
        <v>1058400</v>
      </c>
      <c r="K58" s="5" t="s">
        <v>89</v>
      </c>
      <c r="L58" s="36"/>
      <c r="M58" s="6"/>
      <c r="N58" s="6"/>
      <c r="O58" s="6"/>
      <c r="P58" s="6"/>
      <c r="Q58" s="6"/>
      <c r="R58" s="6"/>
      <c r="S58" s="6"/>
      <c r="T58" s="6"/>
    </row>
    <row r="59" spans="1:20">
      <c r="A59" s="72"/>
      <c r="B59" s="72" t="s">
        <v>90</v>
      </c>
      <c r="C59" s="103"/>
      <c r="D59" s="123"/>
      <c r="E59" s="124"/>
      <c r="F59" s="128">
        <f>J43</f>
        <v>21600</v>
      </c>
      <c r="G59" s="111" t="s">
        <v>42</v>
      </c>
      <c r="H59" s="129">
        <f>+J54</f>
        <v>50.277000000000001</v>
      </c>
      <c r="I59" s="104"/>
      <c r="J59" s="130">
        <f>IF(AND(F59&gt;0,H59&gt;0),F59*H59,"")</f>
        <v>1085983.2</v>
      </c>
      <c r="K59" s="21"/>
      <c r="L59" s="21"/>
      <c r="M59" s="6"/>
      <c r="N59" s="6"/>
      <c r="O59" s="6"/>
      <c r="P59" s="6"/>
      <c r="Q59" s="6"/>
      <c r="R59" s="6"/>
      <c r="S59" s="6"/>
      <c r="T59" s="6"/>
    </row>
    <row r="60" spans="1:20">
      <c r="A60" s="72"/>
      <c r="B60" s="72" t="s">
        <v>91</v>
      </c>
      <c r="C60" s="103"/>
      <c r="D60" s="123"/>
      <c r="E60" s="124"/>
      <c r="F60" s="131">
        <f>H40</f>
        <v>54000</v>
      </c>
      <c r="G60" s="111" t="s">
        <v>42</v>
      </c>
      <c r="H60" s="129">
        <f>+L54</f>
        <v>77.42</v>
      </c>
      <c r="I60" s="104"/>
      <c r="J60" s="132">
        <f>IF(AND(F60&gt;0,H60&gt;0),F60*H60,"")</f>
        <v>4180680</v>
      </c>
      <c r="K60" s="21"/>
      <c r="L60" s="21"/>
      <c r="M60" s="6"/>
      <c r="N60" s="6"/>
      <c r="O60" s="6"/>
      <c r="P60" s="6"/>
      <c r="Q60" s="6"/>
      <c r="R60" s="6"/>
      <c r="S60" s="6"/>
      <c r="T60" s="6"/>
    </row>
    <row r="61" spans="1:20" ht="17" thickBot="1">
      <c r="A61" s="72"/>
      <c r="B61" s="72" t="s">
        <v>46</v>
      </c>
      <c r="C61" s="103"/>
      <c r="D61" s="123"/>
      <c r="E61" s="133"/>
      <c r="F61" s="134"/>
      <c r="G61" s="104"/>
      <c r="H61" s="72"/>
      <c r="I61" s="72"/>
      <c r="J61" s="135">
        <f>IF(AND(F58&gt;0,F59&gt;0,F60&gt;0,H58&gt;0,H59&gt;0,H60&gt;0),SUM(J58:J60),"")</f>
        <v>6325063.2000000002</v>
      </c>
      <c r="K61" s="21"/>
      <c r="L61" s="21"/>
      <c r="M61" s="6"/>
      <c r="N61" s="6"/>
      <c r="O61" s="6"/>
      <c r="P61" s="6"/>
      <c r="Q61" s="6"/>
      <c r="R61" s="6"/>
      <c r="S61" s="6"/>
      <c r="T61" s="6"/>
    </row>
    <row r="62" spans="1:20" ht="17" thickTop="1">
      <c r="A62" s="72"/>
      <c r="B62" s="72"/>
      <c r="C62" s="103"/>
      <c r="D62" s="123"/>
      <c r="E62" s="133"/>
      <c r="F62" s="134"/>
      <c r="G62" s="104"/>
      <c r="H62" s="72"/>
      <c r="I62" s="72"/>
      <c r="J62" s="136"/>
      <c r="K62" s="21"/>
      <c r="L62" s="21"/>
      <c r="M62" s="6"/>
      <c r="N62" s="6"/>
      <c r="O62" s="6"/>
      <c r="P62" s="6"/>
      <c r="Q62" s="6"/>
      <c r="R62" s="6"/>
      <c r="S62" s="6"/>
      <c r="T62" s="6"/>
    </row>
    <row r="63" spans="1:20">
      <c r="A63" s="72" t="s">
        <v>92</v>
      </c>
      <c r="B63" s="72"/>
      <c r="C63" s="72"/>
      <c r="D63" s="72"/>
      <c r="E63" s="72"/>
      <c r="F63" s="72"/>
      <c r="G63" s="121"/>
      <c r="H63" s="72"/>
      <c r="I63" s="72"/>
      <c r="J63" s="72"/>
      <c r="K63" s="21"/>
      <c r="L63" s="21"/>
      <c r="M63" s="6"/>
      <c r="N63" s="6"/>
      <c r="O63" s="6"/>
      <c r="P63" s="6"/>
      <c r="Q63" s="6"/>
      <c r="R63" s="6"/>
      <c r="S63" s="6"/>
      <c r="T63" s="6"/>
    </row>
    <row r="64" spans="1:20">
      <c r="A64" s="72"/>
      <c r="B64" s="72" t="s">
        <v>55</v>
      </c>
      <c r="C64" s="103"/>
      <c r="D64" s="26">
        <f>H45</f>
        <v>9000</v>
      </c>
      <c r="E64" s="111" t="s">
        <v>42</v>
      </c>
      <c r="F64" s="137">
        <f>+H54</f>
        <v>27.143000000000001</v>
      </c>
      <c r="G64" s="104"/>
      <c r="H64" s="136">
        <f>IF(AND(F64&gt;0,D64&gt;0),D64*F64,"")</f>
        <v>244287</v>
      </c>
      <c r="I64" s="72"/>
      <c r="J64" s="72"/>
      <c r="K64" s="21"/>
      <c r="L64" s="21"/>
      <c r="M64" s="6"/>
      <c r="N64" s="6"/>
      <c r="O64" s="6"/>
      <c r="P64" s="6"/>
      <c r="Q64" s="6"/>
      <c r="R64" s="6"/>
      <c r="S64" s="6"/>
      <c r="T64" s="6"/>
    </row>
    <row r="65" spans="1:20" ht="17" thickBot="1">
      <c r="A65" s="72"/>
      <c r="B65" s="72" t="s">
        <v>38</v>
      </c>
      <c r="C65" s="103"/>
      <c r="D65" s="113">
        <f>J46</f>
        <v>2250</v>
      </c>
      <c r="E65" s="111" t="s">
        <v>42</v>
      </c>
      <c r="F65" s="138">
        <f>+J54</f>
        <v>50.277000000000001</v>
      </c>
      <c r="G65" s="104"/>
      <c r="H65" s="136">
        <f>IF(AND(F65&gt;0,D65&gt;0),D65*F65,"")</f>
        <v>113123.25</v>
      </c>
      <c r="I65" s="139" t="s">
        <v>93</v>
      </c>
      <c r="J65" s="140">
        <f>IF(AND(F65&gt;0,F64&gt;0,D64&gt;0,D65&gt;0),H64+H65,"")</f>
        <v>357410.25</v>
      </c>
      <c r="K65" s="21"/>
      <c r="L65" s="21"/>
      <c r="M65" s="6"/>
      <c r="N65" s="6"/>
      <c r="O65" s="6"/>
      <c r="P65" s="6"/>
      <c r="Q65" s="6"/>
      <c r="R65" s="6"/>
      <c r="S65" s="6"/>
      <c r="T65" s="6"/>
    </row>
    <row r="66" spans="1:20" ht="17" thickTop="1">
      <c r="A66" s="72"/>
      <c r="B66" s="72"/>
      <c r="C66" s="72"/>
      <c r="D66" s="72"/>
      <c r="E66" s="72"/>
      <c r="F66" s="72"/>
      <c r="G66" s="121"/>
      <c r="H66" s="72"/>
      <c r="I66" s="72"/>
      <c r="J66" s="29"/>
      <c r="K66" s="21"/>
      <c r="L66" s="21"/>
      <c r="M66" s="6"/>
      <c r="N66" s="6"/>
      <c r="O66" s="6"/>
      <c r="P66" s="6"/>
      <c r="Q66" s="6"/>
      <c r="R66" s="6"/>
      <c r="S66" s="6"/>
      <c r="T66" s="6"/>
    </row>
    <row r="67" spans="1:20">
      <c r="A67" s="19" t="s">
        <v>94</v>
      </c>
      <c r="B67" s="19"/>
      <c r="C67" s="19"/>
      <c r="D67" s="19"/>
      <c r="E67" s="19"/>
      <c r="F67" s="19"/>
      <c r="G67" s="19"/>
      <c r="H67" s="19"/>
      <c r="I67" s="19"/>
      <c r="J67" s="107"/>
      <c r="K67" s="21"/>
      <c r="L67" s="21"/>
      <c r="M67" s="6"/>
      <c r="N67" s="6"/>
      <c r="O67" s="6"/>
      <c r="P67" s="6"/>
      <c r="Q67" s="6"/>
      <c r="R67" s="6"/>
      <c r="S67" s="6"/>
      <c r="T67" s="6"/>
    </row>
    <row r="68" spans="1:20">
      <c r="A68" s="72" t="s">
        <v>58</v>
      </c>
      <c r="B68" s="72"/>
      <c r="C68" s="72"/>
      <c r="D68" s="72"/>
      <c r="E68" s="72"/>
      <c r="F68" s="72"/>
      <c r="G68" s="72" t="s">
        <v>52</v>
      </c>
      <c r="H68" s="72"/>
      <c r="I68" s="72"/>
      <c r="J68" s="29"/>
      <c r="K68" s="21"/>
      <c r="L68" s="21"/>
      <c r="M68" s="6"/>
      <c r="N68" s="6"/>
      <c r="O68" s="6"/>
      <c r="P68" s="6"/>
      <c r="Q68" s="6"/>
      <c r="R68" s="6"/>
      <c r="S68" s="6"/>
      <c r="T68" s="6"/>
    </row>
    <row r="69" spans="1:20">
      <c r="A69" s="72"/>
      <c r="B69" s="141" t="s">
        <v>95</v>
      </c>
      <c r="C69" s="72"/>
      <c r="D69" s="126">
        <f>J58</f>
        <v>1058400</v>
      </c>
      <c r="E69" s="104"/>
      <c r="F69" s="72"/>
      <c r="G69" s="72" t="s">
        <v>96</v>
      </c>
      <c r="H69" s="72"/>
      <c r="I69" s="104"/>
      <c r="J69" s="142">
        <f>ROUNDDOWN(J61,0)</f>
        <v>6325063</v>
      </c>
      <c r="K69" s="21"/>
      <c r="L69" s="21"/>
      <c r="M69" s="6"/>
      <c r="N69" s="6"/>
      <c r="O69" s="6"/>
      <c r="P69" s="6"/>
      <c r="Q69" s="6"/>
      <c r="R69" s="6"/>
      <c r="S69" s="6"/>
      <c r="T69" s="6"/>
    </row>
    <row r="70" spans="1:20">
      <c r="A70" s="72"/>
      <c r="B70" s="72" t="s">
        <v>61</v>
      </c>
      <c r="C70" s="72"/>
      <c r="D70" s="143">
        <f>H51+J51</f>
        <v>5624100</v>
      </c>
      <c r="E70" s="104"/>
      <c r="F70" s="72"/>
      <c r="G70" s="72" t="s">
        <v>97</v>
      </c>
      <c r="H70" s="72"/>
      <c r="I70" s="104"/>
      <c r="J70" s="144">
        <f>ROUNDDOWN(J65,0)</f>
        <v>357410</v>
      </c>
      <c r="K70" s="21"/>
      <c r="L70" s="21"/>
      <c r="M70" s="6"/>
      <c r="N70" s="6"/>
      <c r="O70" s="6"/>
      <c r="P70" s="6"/>
      <c r="Q70" s="6"/>
      <c r="R70" s="6"/>
      <c r="S70" s="6"/>
      <c r="T70" s="6"/>
    </row>
    <row r="71" spans="1:20" ht="17" thickBot="1">
      <c r="A71" s="72"/>
      <c r="B71" s="72" t="s">
        <v>46</v>
      </c>
      <c r="C71" s="72"/>
      <c r="D71" s="145">
        <f>IF(AND(D69&gt;0,D70&gt;0),D69+D70,"")</f>
        <v>6682500</v>
      </c>
      <c r="E71" s="72"/>
      <c r="F71" s="72"/>
      <c r="G71" s="72" t="s">
        <v>98</v>
      </c>
      <c r="H71" s="72"/>
      <c r="I71" s="72"/>
      <c r="J71" s="146">
        <f>IF(AND(J69&gt;0,J70&gt;0),J69+J70,"")</f>
        <v>6682473</v>
      </c>
      <c r="K71" s="21" t="str">
        <f>IF(AND(D71=M71,J71=N71),"Difference due to rounding","")</f>
        <v/>
      </c>
      <c r="L71" s="21"/>
      <c r="M71" s="6"/>
      <c r="N71" s="6"/>
      <c r="O71" s="6"/>
      <c r="P71" s="6"/>
      <c r="Q71" s="6"/>
      <c r="R71" s="6"/>
      <c r="S71" s="6"/>
      <c r="T71" s="6"/>
    </row>
    <row r="72" spans="1:20" ht="17" thickTop="1">
      <c r="A72" s="72"/>
      <c r="B72" s="72"/>
      <c r="C72" s="72"/>
      <c r="D72" s="72"/>
      <c r="E72" s="72"/>
      <c r="F72" s="72"/>
      <c r="G72" s="72"/>
      <c r="H72" s="72"/>
      <c r="I72" s="72"/>
      <c r="J72" s="29"/>
      <c r="K72" s="108" t="str">
        <f>IF(AND(F71&gt;0,D70&gt;0,F67&gt;0,H58&gt;0),"rounding difference","")</f>
        <v/>
      </c>
      <c r="L72" s="21"/>
      <c r="M72" s="6"/>
      <c r="N72" s="6"/>
      <c r="O72" s="6"/>
      <c r="P72" s="6"/>
      <c r="Q72" s="6"/>
      <c r="R72" s="6"/>
      <c r="S72" s="6"/>
      <c r="T72" s="6"/>
    </row>
    <row r="73" spans="1:2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 6-16 Northon PP</vt:lpstr>
      <vt:lpstr>Sol 6-17 Northon PEPS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2020-03-16T20:21:12Z</dcterms:created>
  <dcterms:modified xsi:type="dcterms:W3CDTF">2021-04-19T18:55:07Z</dcterms:modified>
</cp:coreProperties>
</file>