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0" windowHeight="9840" activeTab="2"/>
  </bookViews>
  <sheets>
    <sheet name="Ex sol 9-8" sheetId="1" r:id="rId1"/>
    <sheet name="9-8" sheetId="2" r:id="rId2"/>
    <sheet name="9-3" sheetId="3" r:id="rId3"/>
    <sheet name="Hoja1" sheetId="4" r:id="rId4"/>
  </sheets>
  <definedNames>
    <definedName name="_xlnm.Print_Area" localSheetId="2">'9-3'!$A$1:$H$59</definedName>
    <definedName name="_xlnm.Print_Area" localSheetId="1">'9-8'!$A$1:$O$64</definedName>
  </definedNames>
  <calcPr fullCalcOnLoad="1" fullPrecision="0"/>
</workbook>
</file>

<file path=xl/sharedStrings.xml><?xml version="1.0" encoding="utf-8"?>
<sst xmlns="http://schemas.openxmlformats.org/spreadsheetml/2006/main" count="187" uniqueCount="138">
  <si>
    <t>1)</t>
  </si>
  <si>
    <t>Yield ratio =</t>
  </si>
  <si>
    <t xml:space="preserve"> =</t>
  </si>
  <si>
    <t>Standard cost =</t>
  </si>
  <si>
    <t>per unit of yield</t>
  </si>
  <si>
    <t>2)</t>
  </si>
  <si>
    <t>3)</t>
  </si>
  <si>
    <t>=</t>
  </si>
  <si>
    <t>(Std. Yield</t>
  </si>
  <si>
    <t>-</t>
  </si>
  <si>
    <t>Actual yield)</t>
  </si>
  <si>
    <t>x</t>
  </si>
  <si>
    <t>Std. cost of yield</t>
  </si>
  <si>
    <t>) x</t>
  </si>
  <si>
    <t>4)</t>
  </si>
  <si>
    <t>Direct labor mix variance:</t>
  </si>
  <si>
    <t>Direct Labor Type</t>
  </si>
  <si>
    <t>AH</t>
  </si>
  <si>
    <t>SM</t>
  </si>
  <si>
    <t>AH-SM</t>
  </si>
  <si>
    <t>SP</t>
  </si>
  <si>
    <t>Soldering</t>
  </si>
  <si>
    <t>Testing</t>
  </si>
  <si>
    <t>Direct labor mix variance</t>
  </si>
  <si>
    <t>=   (</t>
  </si>
  <si>
    <t>U</t>
  </si>
  <si>
    <t>F</t>
  </si>
  <si>
    <t>Use the pull down menus in cells F21 and N28 to indicate the variance condition.</t>
  </si>
  <si>
    <t>SOLUTION</t>
  </si>
  <si>
    <t>Name:</t>
  </si>
  <si>
    <t>Direct labor yield variance</t>
  </si>
  <si>
    <t>Enter the appropriate amounts in the shaded cells in columns C, E, G, I, and K.</t>
  </si>
  <si>
    <t>(AH - SM)SP</t>
  </si>
  <si>
    <t>Ex 9-8</t>
  </si>
  <si>
    <t>Durante  la segunda  semana del mes de abril, Sanderson  produjo  los siguientes resultados:</t>
  </si>
  <si>
    <t>Tipo de mano</t>
  </si>
  <si>
    <t>Actividades:</t>
  </si>
  <si>
    <t>RAZON REND=</t>
  </si>
  <si>
    <t>Pruebas                                  1 hora                                    11                11</t>
  </si>
  <si>
    <t>Total                                        5 horas                                                   $75</t>
  </si>
  <si>
    <t>UNIDADES</t>
  </si>
  <si>
    <t xml:space="preserve">Soldadura   </t>
  </si>
  <si>
    <t>COSTO StD =</t>
  </si>
  <si>
    <t>REN. STD</t>
  </si>
  <si>
    <t>MEZCLA REAL</t>
  </si>
  <si>
    <t>POR UNIDAD DE RENDIMIENTO</t>
  </si>
  <si>
    <t>COSTO STD</t>
  </si>
  <si>
    <t>COSTO STD REND</t>
  </si>
  <si>
    <t>REND REAL</t>
  </si>
  <si>
    <t>UNIDADES POR HORA</t>
  </si>
  <si>
    <t>Var mezcla MO Directa:</t>
  </si>
  <si>
    <t xml:space="preserve">Tipo MO Directa </t>
  </si>
  <si>
    <t>Soldadura</t>
  </si>
  <si>
    <t>Prueba</t>
  </si>
  <si>
    <t>HS REALES</t>
  </si>
  <si>
    <t>Hs std</t>
  </si>
  <si>
    <t>hs r- hs st</t>
  </si>
  <si>
    <t>precio std</t>
  </si>
  <si>
    <t>(hr-hsM)Ps</t>
  </si>
  <si>
    <t>Variacion mezcla MOD</t>
  </si>
  <si>
    <t xml:space="preserve">de obra                         </t>
  </si>
  <si>
    <t xml:space="preserve">Soldadura                           </t>
  </si>
  <si>
    <t xml:space="preserve">Prueba                                </t>
  </si>
  <si>
    <t xml:space="preserve">Total                             </t>
  </si>
  <si>
    <t>Unidades</t>
  </si>
  <si>
    <t>Horas</t>
  </si>
  <si>
    <t>Sanderson Company emplea dos tipos de mano de obra directa para la fabricación de sus</t>
  </si>
  <si>
    <t>componentes electrónicos integrados: soldadura y pruebas. Sanderson ha desarrollado la siguiente</t>
  </si>
  <si>
    <t>mezcla estándar para la mano de obra directa, donde la producción se mide con base</t>
  </si>
  <si>
    <t>en el número de tarjetas de circuitos.</t>
  </si>
  <si>
    <t>VARIACIONES EN LA MEZCLA Y EN EL RENDIMIENTO</t>
  </si>
  <si>
    <t>DE LA MANO DE OBRA DIRECTA</t>
  </si>
  <si>
    <t xml:space="preserve">Costo de obra directa      </t>
  </si>
  <si>
    <t>MEZCLA</t>
  </si>
  <si>
    <t>PRECIO</t>
  </si>
  <si>
    <t>ESTANDAR</t>
  </si>
  <si>
    <t>COSTO</t>
  </si>
  <si>
    <t>Hora</t>
  </si>
  <si>
    <t>1. Calcule la razón de rendimiento.</t>
  </si>
  <si>
    <t>2. Calcule el costo estándar por unidad de rendimiento.</t>
  </si>
  <si>
    <t>3. Calcule la variación en el rendimiento de la mano de obra directa</t>
  </si>
  <si>
    <t>4. Calcule la variación en la mezcla de la mano de obra directa</t>
  </si>
  <si>
    <t xml:space="preserve">Rendimiento  </t>
  </si>
  <si>
    <t xml:space="preserve">Rendimiento   Produccion real             </t>
  </si>
  <si>
    <t>VARIACION EN HORAS</t>
  </si>
  <si>
    <t>VARIACION REND M O DIRECTA</t>
  </si>
  <si>
    <t>desfavorable porque produjeron Menos Horas</t>
  </si>
  <si>
    <t>3 pesos por unidad producida</t>
  </si>
  <si>
    <t>horas reales trabajadas</t>
  </si>
  <si>
    <t>horas estandar a trabajar</t>
  </si>
  <si>
    <t>producidas en 5 horas</t>
  </si>
  <si>
    <t>NO PUEDO CALCULAR LA VARIACION EN PRECIO PORQUE NO ME DA EL PRECIO REAL DE LA MANO DE OBRA</t>
  </si>
  <si>
    <t>VARIACIONES EN MATERIALES DIRECTOS Y EN MANO DE OBRA DIRECTA</t>
  </si>
  <si>
    <t>Choco Company produce una barra de chocolate denominada Megusta. El chocolate se produce</t>
  </si>
  <si>
    <t>en Costa Rica y es exportado a Estados Unidos. En fechas recientes, la empresa adoptó</t>
  </si>
  <si>
    <t>los siguientes estándares para una barra de chocolate de 5 onzas:</t>
  </si>
  <si>
    <t>Materiales directos (5.5 onzas a $0.06) $0.33</t>
  </si>
  <si>
    <t>Mano de obra directa (0.05 horas a $2.00) 0.10</t>
  </si>
  <si>
    <t>Costo primo estándar $0.43</t>
  </si>
  <si>
    <t>Durante la primera semana de operaciones, la empresa experimentó los siguientes resultados</t>
  </si>
  <si>
    <t>reales:</t>
  </si>
  <si>
    <t>a. Barras producidas: 150 000</t>
  </si>
  <si>
    <t>b. Onzas de materiales directos comprados: 855 000 onzas a $0.055.</t>
  </si>
  <si>
    <t>c. No hay inventarios iniciales o finales de materiales directos.</t>
  </si>
  <si>
    <t>d. Mano de obra directa: 7 800 horas a $2.25.</t>
  </si>
  <si>
    <t>1. Calcule las variaciones en precio y en consumo para los materiales directos.</t>
  </si>
  <si>
    <t>2. Calcule la variación en tarifa y la variación en eficiencia para la mano de obra directa.</t>
  </si>
  <si>
    <t>1-1- VARIACION EN PRECIO</t>
  </si>
  <si>
    <t>$/Barra</t>
  </si>
  <si>
    <t>0,055*5,5</t>
  </si>
  <si>
    <t>Pe</t>
  </si>
  <si>
    <t>Pr</t>
  </si>
  <si>
    <t>Qe</t>
  </si>
  <si>
    <t>855000/5,5</t>
  </si>
  <si>
    <t>Barras</t>
  </si>
  <si>
    <t>Variacion en Precio MD</t>
  </si>
  <si>
    <t>1-1- VARIACION EN CANTIDAD</t>
  </si>
  <si>
    <t>Qr</t>
  </si>
  <si>
    <t>es dato</t>
  </si>
  <si>
    <t>Variacion en Cantidad MD</t>
  </si>
  <si>
    <t>1- Variacion en precio y Consumo ( Cantidad ) MATERIALES DIRECTOS</t>
  </si>
  <si>
    <t>Je</t>
  </si>
  <si>
    <t>Jr</t>
  </si>
  <si>
    <t>0,05*150000</t>
  </si>
  <si>
    <t>$/Hs</t>
  </si>
  <si>
    <t>dato</t>
  </si>
  <si>
    <t>He</t>
  </si>
  <si>
    <t>2- Variacion en precio y Consumo ( Cantidad ) Mano de Obra Directa</t>
  </si>
  <si>
    <t>2-1- VARIACION EN PRECIO</t>
  </si>
  <si>
    <t>2-1- VARIACION EN CANTIDAD</t>
  </si>
  <si>
    <t>Hr</t>
  </si>
  <si>
    <t>ganancia</t>
  </si>
  <si>
    <t>Perdida</t>
  </si>
  <si>
    <t>Ej: 9-3</t>
  </si>
  <si>
    <t>Qr*(Pr-Pe)</t>
  </si>
  <si>
    <t>Pe*(Qr-Qe)</t>
  </si>
  <si>
    <t>Hr*(Jr-Je)</t>
  </si>
  <si>
    <t>Je*(Hr-He)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</si>
</sst>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3" fontId="0" fillId="33" borderId="10" xfId="0" applyNumberFormat="1" applyFill="1" applyBorder="1" applyAlignment="1" applyProtection="1">
      <alignment horizontal="center"/>
      <protection locked="0"/>
    </xf>
    <xf numFmtId="3" fontId="0" fillId="33" borderId="11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3" fontId="0" fillId="33" borderId="12" xfId="0" applyNumberFormat="1" applyFill="1" applyBorder="1" applyAlignment="1" applyProtection="1">
      <alignment horizontal="center"/>
      <protection locked="0"/>
    </xf>
    <xf numFmtId="17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37" fontId="0" fillId="33" borderId="11" xfId="0" applyNumberFormat="1" applyFill="1" applyBorder="1" applyAlignment="1" applyProtection="1">
      <alignment/>
      <protection locked="0"/>
    </xf>
    <xf numFmtId="37" fontId="0" fillId="33" borderId="13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0" fillId="34" borderId="10" xfId="0" applyFill="1" applyBorder="1" applyAlignment="1">
      <alignment horizontal="center"/>
    </xf>
    <xf numFmtId="37" fontId="0" fillId="34" borderId="14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/>
      <protection/>
    </xf>
    <xf numFmtId="164" fontId="0" fillId="34" borderId="14" xfId="0" applyNumberFormat="1" applyFill="1" applyBorder="1" applyAlignment="1" applyProtection="1">
      <alignment/>
      <protection/>
    </xf>
    <xf numFmtId="164" fontId="0" fillId="34" borderId="0" xfId="0" applyNumberFormat="1" applyFill="1" applyBorder="1" applyAlignment="1" applyProtection="1">
      <alignment/>
      <protection/>
    </xf>
    <xf numFmtId="0" fontId="3" fillId="34" borderId="0" xfId="0" applyFont="1" applyFill="1" applyAlignment="1">
      <alignment horizontal="center"/>
    </xf>
    <xf numFmtId="164" fontId="0" fillId="34" borderId="15" xfId="0" applyNumberFormat="1" applyFill="1" applyBorder="1" applyAlignment="1">
      <alignment/>
    </xf>
    <xf numFmtId="0" fontId="0" fillId="34" borderId="0" xfId="0" applyFill="1" applyAlignment="1" quotePrefix="1">
      <alignment horizontal="left"/>
    </xf>
    <xf numFmtId="0" fontId="0" fillId="34" borderId="0" xfId="0" applyFill="1" applyAlignment="1" quotePrefix="1">
      <alignment/>
    </xf>
    <xf numFmtId="0" fontId="1" fillId="34" borderId="0" xfId="0" applyFont="1" applyFill="1" applyAlignment="1" quotePrefix="1">
      <alignment horizontal="center"/>
    </xf>
    <xf numFmtId="0" fontId="0" fillId="34" borderId="0" xfId="0" applyFill="1" applyAlignment="1">
      <alignment horizontal="center"/>
    </xf>
    <xf numFmtId="164" fontId="0" fillId="34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34" borderId="0" xfId="0" applyFill="1" applyAlignment="1" quotePrefix="1">
      <alignment horizontal="center"/>
    </xf>
    <xf numFmtId="0" fontId="0" fillId="34" borderId="10" xfId="0" applyFont="1" applyFill="1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4" borderId="0" xfId="0" applyFill="1" applyAlignment="1">
      <alignment horizontal="left" vertical="center"/>
    </xf>
    <xf numFmtId="0" fontId="0" fillId="0" borderId="10" xfId="0" applyBorder="1" applyAlignment="1">
      <alignment horizontal="left"/>
    </xf>
    <xf numFmtId="0" fontId="0" fillId="34" borderId="0" xfId="0" applyFill="1" applyAlignment="1">
      <alignment horizontal="center" vertical="center"/>
    </xf>
    <xf numFmtId="172" fontId="0" fillId="34" borderId="0" xfId="0" applyNumberForma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workbookViewId="0" topLeftCell="A1">
      <selection activeCell="G26" sqref="G26"/>
    </sheetView>
  </sheetViews>
  <sheetFormatPr defaultColWidth="8.8515625" defaultRowHeight="12.75"/>
  <cols>
    <col min="1" max="1" width="4.421875" style="0" customWidth="1"/>
    <col min="2" max="2" width="15.7109375" style="0" customWidth="1"/>
    <col min="3" max="3" width="8.8515625" style="0" customWidth="1"/>
    <col min="4" max="4" width="4.00390625" style="0" customWidth="1"/>
    <col min="5" max="5" width="9.00390625" style="0" customWidth="1"/>
    <col min="6" max="6" width="4.421875" style="0" customWidth="1"/>
    <col min="7" max="7" width="10.8515625" style="0" customWidth="1"/>
    <col min="8" max="8" width="4.00390625" style="0" customWidth="1"/>
    <col min="9" max="9" width="8.8515625" style="0" customWidth="1"/>
    <col min="10" max="10" width="4.00390625" style="0" customWidth="1"/>
    <col min="11" max="11" width="8.8515625" style="0" customWidth="1"/>
    <col min="12" max="12" width="4.00390625" style="0" customWidth="1"/>
    <col min="13" max="13" width="10.140625" style="0" customWidth="1"/>
    <col min="14" max="14" width="4.00390625" style="0" customWidth="1"/>
    <col min="15" max="15" width="0" style="0" hidden="1" customWidth="1"/>
    <col min="16" max="16" width="1.1484375" style="0" hidden="1" customWidth="1"/>
    <col min="17" max="17" width="9.140625" style="0" hidden="1" customWidth="1"/>
    <col min="18" max="18" width="0.42578125" style="0" hidden="1" customWidth="1"/>
    <col min="19" max="19" width="6.7109375" style="0" hidden="1" customWidth="1"/>
    <col min="20" max="20" width="0.85546875" style="0" hidden="1" customWidth="1"/>
    <col min="21" max="21" width="0" style="0" hidden="1" customWidth="1"/>
    <col min="22" max="22" width="1.28515625" style="0" customWidth="1"/>
  </cols>
  <sheetData>
    <row r="1" spans="1:14" ht="12">
      <c r="A1" s="29" t="s">
        <v>33</v>
      </c>
      <c r="I1" s="8" t="s">
        <v>29</v>
      </c>
      <c r="J1" s="39" t="s">
        <v>28</v>
      </c>
      <c r="K1" s="39"/>
      <c r="L1" s="39"/>
      <c r="M1" s="39"/>
      <c r="N1" s="39"/>
    </row>
    <row r="3" ht="12">
      <c r="B3" s="5" t="s">
        <v>31</v>
      </c>
    </row>
    <row r="4" ht="12">
      <c r="B4" s="5" t="s">
        <v>27</v>
      </c>
    </row>
    <row r="6" spans="1:5" ht="12">
      <c r="A6" s="1" t="s">
        <v>0</v>
      </c>
      <c r="B6" s="14"/>
      <c r="C6" s="22">
        <f>IF(OR(C7="",C7=O7),"","Wrong")</f>
      </c>
      <c r="D6" s="14"/>
      <c r="E6" s="14"/>
    </row>
    <row r="7" spans="2:15" ht="12">
      <c r="B7" s="40" t="s">
        <v>1</v>
      </c>
      <c r="C7" s="3">
        <v>25</v>
      </c>
      <c r="D7" s="40" t="s">
        <v>2</v>
      </c>
      <c r="E7" s="40">
        <f>IF(AND(C7&gt;0,C8&gt;0),C7/C8,"")</f>
        <v>5</v>
      </c>
      <c r="O7">
        <v>25</v>
      </c>
    </row>
    <row r="8" spans="2:15" ht="12">
      <c r="B8" s="40"/>
      <c r="C8" s="4">
        <v>5</v>
      </c>
      <c r="D8" s="40"/>
      <c r="E8" s="40"/>
      <c r="O8">
        <v>5</v>
      </c>
    </row>
    <row r="9" spans="2:5" ht="12">
      <c r="B9" s="14"/>
      <c r="C9" s="22">
        <f>IF(OR(C8="",C8=O8),"","Wrong")</f>
      </c>
      <c r="D9" s="14"/>
      <c r="E9" s="14"/>
    </row>
    <row r="12" spans="1:7" ht="12">
      <c r="A12" s="1" t="s">
        <v>5</v>
      </c>
      <c r="B12" s="14"/>
      <c r="C12" s="22">
        <f>IF(OR(C13="",C13=O13),"","Wrong")</f>
      </c>
      <c r="D12" s="14"/>
      <c r="E12" s="14"/>
      <c r="F12" s="14"/>
      <c r="G12" s="14"/>
    </row>
    <row r="13" spans="2:15" ht="12">
      <c r="B13" s="40" t="s">
        <v>3</v>
      </c>
      <c r="C13" s="3">
        <v>75</v>
      </c>
      <c r="D13" s="40" t="s">
        <v>2</v>
      </c>
      <c r="E13" s="41">
        <f>IF(AND(C13&gt;0,C14&gt;0),C13/C14,"")</f>
        <v>3</v>
      </c>
      <c r="F13" s="38" t="s">
        <v>4</v>
      </c>
      <c r="G13" s="38"/>
      <c r="O13">
        <v>75</v>
      </c>
    </row>
    <row r="14" spans="2:15" ht="12">
      <c r="B14" s="40"/>
      <c r="C14" s="4">
        <v>25</v>
      </c>
      <c r="D14" s="40"/>
      <c r="E14" s="41"/>
      <c r="F14" s="38"/>
      <c r="G14" s="38"/>
      <c r="J14" s="12"/>
      <c r="O14">
        <v>25</v>
      </c>
    </row>
    <row r="15" spans="2:7" ht="12">
      <c r="B15" s="14"/>
      <c r="C15" s="22">
        <f>IF(OR(C14="",C14=O14),"","Wrong")</f>
      </c>
      <c r="D15" s="14"/>
      <c r="E15" s="14"/>
      <c r="F15" s="14"/>
      <c r="G15" s="14"/>
    </row>
    <row r="18" spans="1:11" ht="12">
      <c r="A18" s="1" t="s">
        <v>6</v>
      </c>
      <c r="B18" s="14" t="s">
        <v>30</v>
      </c>
      <c r="C18" s="14"/>
      <c r="D18" s="24" t="s">
        <v>7</v>
      </c>
      <c r="E18" s="14" t="s">
        <v>8</v>
      </c>
      <c r="F18" s="26" t="s">
        <v>9</v>
      </c>
      <c r="G18" s="14" t="s">
        <v>10</v>
      </c>
      <c r="H18" s="27" t="s">
        <v>11</v>
      </c>
      <c r="I18" s="14" t="s">
        <v>12</v>
      </c>
      <c r="J18" s="14"/>
      <c r="K18" s="14"/>
    </row>
    <row r="19" spans="2:19" ht="12">
      <c r="B19" s="14"/>
      <c r="C19" s="14"/>
      <c r="D19" s="25" t="s">
        <v>24</v>
      </c>
      <c r="E19" s="6">
        <f>5*34000</f>
        <v>170000</v>
      </c>
      <c r="F19" s="26" t="s">
        <v>9</v>
      </c>
      <c r="G19" s="6">
        <v>150000</v>
      </c>
      <c r="H19" s="25" t="s">
        <v>13</v>
      </c>
      <c r="I19" s="7">
        <v>3</v>
      </c>
      <c r="J19" s="14"/>
      <c r="K19" s="14"/>
      <c r="O19">
        <v>170000</v>
      </c>
      <c r="Q19">
        <v>150000</v>
      </c>
      <c r="S19">
        <v>3</v>
      </c>
    </row>
    <row r="20" spans="2:11" ht="12">
      <c r="B20" s="14"/>
      <c r="C20" s="14"/>
      <c r="D20" s="25"/>
      <c r="E20" s="22">
        <f>IF(OR(E19="",E19=O19),"","Wrong")</f>
      </c>
      <c r="F20" s="14"/>
      <c r="G20" s="22">
        <f>IF(OR(G19="",G19=Q19),"","Wrong")</f>
      </c>
      <c r="H20" s="14"/>
      <c r="I20" s="22">
        <f>IF(OR(I19="",I19=S19),"","Wrong")</f>
      </c>
      <c r="J20" s="14"/>
      <c r="K20" s="14"/>
    </row>
    <row r="21" spans="2:15" ht="12">
      <c r="B21" s="14"/>
      <c r="C21" s="14"/>
      <c r="D21" s="25" t="s">
        <v>7</v>
      </c>
      <c r="E21" s="28">
        <f>IF(AND(E19&gt;0,G19&gt;0,I19&gt;0),(E19-G19)*I19,"")</f>
        <v>60000</v>
      </c>
      <c r="F21" s="13" t="s">
        <v>26</v>
      </c>
      <c r="G21" s="22">
        <f>IF(OR(F21="",F21=O21),"","Wrong")</f>
      </c>
      <c r="H21" s="14"/>
      <c r="I21" s="22"/>
      <c r="J21" s="14"/>
      <c r="K21" s="14"/>
      <c r="O21" s="2" t="s">
        <v>26</v>
      </c>
    </row>
    <row r="24" spans="1:14" ht="12">
      <c r="A24" s="1" t="s">
        <v>14</v>
      </c>
      <c r="B24" s="14" t="s">
        <v>15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12">
      <c r="B25" s="15" t="s">
        <v>16</v>
      </c>
      <c r="C25" s="14"/>
      <c r="D25" s="14"/>
      <c r="E25" s="17" t="s">
        <v>17</v>
      </c>
      <c r="F25" s="14"/>
      <c r="G25" s="17" t="s">
        <v>18</v>
      </c>
      <c r="H25" s="14"/>
      <c r="I25" s="17" t="s">
        <v>19</v>
      </c>
      <c r="J25" s="14"/>
      <c r="K25" s="17" t="s">
        <v>20</v>
      </c>
      <c r="L25" s="14"/>
      <c r="M25" s="17" t="s">
        <v>32</v>
      </c>
      <c r="N25" s="14"/>
    </row>
    <row r="26" spans="2:21" ht="12">
      <c r="B26" s="14" t="s">
        <v>21</v>
      </c>
      <c r="C26" s="14"/>
      <c r="D26" s="16">
        <f>IF(OR(E26="",E26=O26),"","Wrong")</f>
      </c>
      <c r="E26" s="9">
        <v>30000</v>
      </c>
      <c r="F26" s="16">
        <f>IF(OR(G26="",G26=Q26),"","Wrong")</f>
      </c>
      <c r="G26" s="9">
        <v>27200</v>
      </c>
      <c r="H26" s="14"/>
      <c r="I26" s="18">
        <f>IF(AND(E26&gt;0,G26&gt;0),E26-G26,"")</f>
        <v>2800</v>
      </c>
      <c r="J26" s="16">
        <f>IF(OR(K26="",K26=U26),"","Wrong")</f>
      </c>
      <c r="K26" s="11">
        <v>16</v>
      </c>
      <c r="L26" s="14"/>
      <c r="M26" s="20">
        <f>IF(AND(E26&gt;0,G26&gt;0,K26&gt;0),(E26-G26)*K26,"")</f>
        <v>44800</v>
      </c>
      <c r="N26" s="14"/>
      <c r="O26">
        <v>30000</v>
      </c>
      <c r="Q26">
        <v>27200</v>
      </c>
      <c r="U26">
        <v>16</v>
      </c>
    </row>
    <row r="27" spans="2:21" ht="12">
      <c r="B27" s="14" t="s">
        <v>22</v>
      </c>
      <c r="C27" s="14"/>
      <c r="D27" s="16">
        <f>IF(OR(E27="",E27=O27),"","Wrong")</f>
      </c>
      <c r="E27" s="10">
        <v>4000</v>
      </c>
      <c r="F27" s="16">
        <f>IF(OR(G27="",G27=Q27),"","Wrong")</f>
      </c>
      <c r="G27" s="10">
        <v>6800</v>
      </c>
      <c r="H27" s="14"/>
      <c r="I27" s="19">
        <f>IF(AND(E27&gt;0,G27&gt;0),E27-G27,"")</f>
        <v>-2800</v>
      </c>
      <c r="J27" s="16">
        <f>IF(OR(K27="",K27=U27),"","Wrong")</f>
      </c>
      <c r="K27" s="10">
        <v>11</v>
      </c>
      <c r="L27" s="14"/>
      <c r="M27" s="21">
        <f>IF(AND(E27&gt;0,G27&gt;0,K27&gt;0),(E27-G27)*K27,"")</f>
        <v>-30800</v>
      </c>
      <c r="N27" s="22">
        <f>IF(OR(N28="",N28=U28),"","Wrong")</f>
      </c>
      <c r="O27">
        <v>4000</v>
      </c>
      <c r="Q27">
        <v>6800</v>
      </c>
      <c r="U27">
        <v>11</v>
      </c>
    </row>
    <row r="28" spans="2:21" ht="12.75" thickBot="1">
      <c r="B28" s="14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3">
        <f>IF(AND(K26&gt;0,K27&gt;0),M26+M27,"")</f>
        <v>14000</v>
      </c>
      <c r="N28" s="13" t="s">
        <v>25</v>
      </c>
      <c r="U28" t="s">
        <v>25</v>
      </c>
    </row>
    <row r="29" ht="12.75" thickTop="1"/>
  </sheetData>
  <sheetProtection password="A3F7" sheet="1" objects="1" scenarios="1"/>
  <mergeCells count="8">
    <mergeCell ref="F13:G14"/>
    <mergeCell ref="J1:N1"/>
    <mergeCell ref="B7:B8"/>
    <mergeCell ref="D7:D8"/>
    <mergeCell ref="E7:E8"/>
    <mergeCell ref="B13:B14"/>
    <mergeCell ref="D13:D14"/>
    <mergeCell ref="E13:E14"/>
  </mergeCells>
  <dataValidations count="1">
    <dataValidation type="list" allowBlank="1" showInputMessage="1" showErrorMessage="1" sqref="F21 N28">
      <formula1>"U,F"</formula1>
    </dataValidation>
  </dataValidations>
  <printOptions/>
  <pageMargins left="0.75" right="0.75" top="1" bottom="1" header="0.5" footer="0.5"/>
  <pageSetup fitToHeight="1" fitToWidth="1" orientation="portrait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="125" zoomScaleNormal="125" workbookViewId="0" topLeftCell="A1">
      <pane ySplit="6040" topLeftCell="BM60" activePane="bottomLeft" state="split"/>
      <selection pane="topLeft" activeCell="C66" sqref="C66"/>
      <selection pane="bottomLeft" activeCell="C64" sqref="C64"/>
    </sheetView>
  </sheetViews>
  <sheetFormatPr defaultColWidth="11.421875" defaultRowHeight="12.75"/>
  <cols>
    <col min="3" max="3" width="13.28125" style="0" bestFit="1" customWidth="1"/>
  </cols>
  <sheetData>
    <row r="1" ht="12">
      <c r="A1" s="29" t="s">
        <v>70</v>
      </c>
    </row>
    <row r="2" ht="12">
      <c r="A2" s="29" t="s">
        <v>71</v>
      </c>
    </row>
    <row r="4" ht="12">
      <c r="A4" t="s">
        <v>66</v>
      </c>
    </row>
    <row r="5" ht="12">
      <c r="A5" t="s">
        <v>67</v>
      </c>
    </row>
    <row r="6" ht="12">
      <c r="A6" t="s">
        <v>68</v>
      </c>
    </row>
    <row r="7" ht="12">
      <c r="A7" t="s">
        <v>69</v>
      </c>
    </row>
    <row r="10" spans="1:6" ht="12">
      <c r="A10" t="s">
        <v>72</v>
      </c>
      <c r="C10" t="s">
        <v>73</v>
      </c>
      <c r="E10" t="s">
        <v>74</v>
      </c>
      <c r="F10" t="s">
        <v>76</v>
      </c>
    </row>
    <row r="11" spans="5:6" ht="12">
      <c r="E11" t="s">
        <v>75</v>
      </c>
      <c r="F11" t="s">
        <v>75</v>
      </c>
    </row>
    <row r="13" spans="1:6" ht="12">
      <c r="A13" t="s">
        <v>41</v>
      </c>
      <c r="C13">
        <v>4</v>
      </c>
      <c r="D13" t="s">
        <v>65</v>
      </c>
      <c r="E13" s="32">
        <v>16</v>
      </c>
      <c r="F13" s="32">
        <f>+E13*C13</f>
        <v>64</v>
      </c>
    </row>
    <row r="14" spans="1:6" ht="12">
      <c r="A14" t="s">
        <v>38</v>
      </c>
      <c r="C14">
        <v>1</v>
      </c>
      <c r="D14" t="s">
        <v>77</v>
      </c>
      <c r="E14" s="32">
        <v>11</v>
      </c>
      <c r="F14" s="32">
        <f>+E14*C14</f>
        <v>11</v>
      </c>
    </row>
    <row r="15" spans="1:6" ht="12">
      <c r="A15" s="29" t="s">
        <v>39</v>
      </c>
      <c r="B15" s="29"/>
      <c r="C15" s="29">
        <v>5</v>
      </c>
      <c r="D15" s="29" t="s">
        <v>65</v>
      </c>
      <c r="E15" s="33">
        <f>SUM(E13:E14)</f>
        <v>27</v>
      </c>
      <c r="F15" s="33">
        <f>SUM(F13:F14)</f>
        <v>75</v>
      </c>
    </row>
    <row r="17" spans="1:5" ht="12">
      <c r="A17" t="s">
        <v>82</v>
      </c>
      <c r="C17">
        <v>25</v>
      </c>
      <c r="D17" t="s">
        <v>40</v>
      </c>
      <c r="E17" t="s">
        <v>90</v>
      </c>
    </row>
    <row r="19" ht="12">
      <c r="A19" t="s">
        <v>34</v>
      </c>
    </row>
    <row r="21" ht="12">
      <c r="A21" t="s">
        <v>35</v>
      </c>
    </row>
    <row r="22" spans="1:4" ht="12">
      <c r="A22" t="s">
        <v>60</v>
      </c>
      <c r="D22" t="s">
        <v>44</v>
      </c>
    </row>
    <row r="23" spans="8:10" ht="12">
      <c r="H23">
        <f>+D26/5*4</f>
        <v>27200</v>
      </c>
      <c r="I23">
        <f>170000/25</f>
        <v>6800</v>
      </c>
      <c r="J23">
        <f>+I23*4</f>
        <v>27200</v>
      </c>
    </row>
    <row r="24" spans="1:5" ht="12">
      <c r="A24" t="s">
        <v>61</v>
      </c>
      <c r="D24">
        <v>30000</v>
      </c>
      <c r="E24" t="s">
        <v>65</v>
      </c>
    </row>
    <row r="25" spans="1:5" ht="12">
      <c r="A25" t="s">
        <v>62</v>
      </c>
      <c r="D25">
        <v>4000</v>
      </c>
      <c r="E25" t="s">
        <v>65</v>
      </c>
    </row>
    <row r="26" spans="1:5" ht="12">
      <c r="A26" t="s">
        <v>63</v>
      </c>
      <c r="D26">
        <v>34000</v>
      </c>
      <c r="E26" t="s">
        <v>65</v>
      </c>
    </row>
    <row r="28" spans="1:5" ht="12">
      <c r="A28" s="29" t="s">
        <v>83</v>
      </c>
      <c r="D28" s="29">
        <v>150000</v>
      </c>
      <c r="E28" t="s">
        <v>64</v>
      </c>
    </row>
    <row r="30" ht="12">
      <c r="A30" t="s">
        <v>36</v>
      </c>
    </row>
    <row r="31" ht="12">
      <c r="A31" t="s">
        <v>78</v>
      </c>
    </row>
    <row r="32" ht="12">
      <c r="A32" t="s">
        <v>79</v>
      </c>
    </row>
    <row r="33" ht="12">
      <c r="A33" t="s">
        <v>80</v>
      </c>
    </row>
    <row r="34" ht="12">
      <c r="A34" t="s">
        <v>81</v>
      </c>
    </row>
    <row r="40" spans="2:6" ht="12">
      <c r="B40" s="1" t="s">
        <v>0</v>
      </c>
      <c r="C40" s="14"/>
      <c r="D40" s="22">
        <f>IF(OR(D41="",D41=P51),"","Wrong")</f>
      </c>
      <c r="E40" s="14"/>
      <c r="F40" s="14"/>
    </row>
    <row r="41" spans="3:7" ht="12">
      <c r="C41" s="40" t="s">
        <v>37</v>
      </c>
      <c r="D41" s="3">
        <v>25</v>
      </c>
      <c r="E41" s="40" t="s">
        <v>2</v>
      </c>
      <c r="F41" s="40">
        <f>IF(AND(D41&gt;0,D42&gt;0),D41/D42,"")</f>
        <v>5</v>
      </c>
      <c r="G41" t="s">
        <v>49</v>
      </c>
    </row>
    <row r="42" spans="3:6" ht="12">
      <c r="C42" s="40"/>
      <c r="D42" s="4">
        <f>+C15</f>
        <v>5</v>
      </c>
      <c r="E42" s="40"/>
      <c r="F42" s="40"/>
    </row>
    <row r="43" spans="3:6" ht="12">
      <c r="C43" s="14"/>
      <c r="D43" s="22">
        <f>IF(OR(D42="",D42=P52),"","Wrong")</f>
      </c>
      <c r="E43" s="14"/>
      <c r="F43" s="14"/>
    </row>
    <row r="45" spans="2:3" ht="12">
      <c r="B45" t="s">
        <v>46</v>
      </c>
      <c r="C45" s="14" t="s">
        <v>45</v>
      </c>
    </row>
    <row r="46" spans="2:6" ht="12">
      <c r="B46" s="1" t="s">
        <v>5</v>
      </c>
      <c r="D46" s="22">
        <f>IF(OR(D47="",D47=P57),"","Wrong")</f>
      </c>
      <c r="E46" s="14"/>
      <c r="F46" s="14"/>
    </row>
    <row r="47" spans="3:7" ht="12">
      <c r="C47" s="40" t="s">
        <v>42</v>
      </c>
      <c r="D47" s="3">
        <f>+F15</f>
        <v>75</v>
      </c>
      <c r="E47" s="40" t="s">
        <v>2</v>
      </c>
      <c r="F47" s="41">
        <f>IF(AND(D47&gt;0,D48&gt;0),D47/D48,"")</f>
        <v>3</v>
      </c>
      <c r="G47" t="s">
        <v>87</v>
      </c>
    </row>
    <row r="48" spans="3:6" ht="12">
      <c r="C48" s="40"/>
      <c r="D48" s="4">
        <f>+C17</f>
        <v>25</v>
      </c>
      <c r="E48" s="40"/>
      <c r="F48" s="41"/>
    </row>
    <row r="49" spans="4:6" ht="12">
      <c r="D49" s="22">
        <f>IF(OR(D48="",D48=P58),"","Wrong")</f>
      </c>
      <c r="E49" s="14"/>
      <c r="F49" s="14"/>
    </row>
    <row r="51" spans="6:16" ht="12">
      <c r="F51" t="s">
        <v>89</v>
      </c>
      <c r="H51" t="s">
        <v>88</v>
      </c>
      <c r="P51">
        <v>25</v>
      </c>
    </row>
    <row r="52" spans="2:16" ht="12">
      <c r="B52" s="1" t="s">
        <v>6</v>
      </c>
      <c r="C52" s="14" t="s">
        <v>85</v>
      </c>
      <c r="D52" s="14"/>
      <c r="E52" s="30" t="s">
        <v>7</v>
      </c>
      <c r="F52" s="14" t="s">
        <v>43</v>
      </c>
      <c r="G52" s="26" t="s">
        <v>9</v>
      </c>
      <c r="H52" s="14" t="s">
        <v>48</v>
      </c>
      <c r="I52" s="27" t="s">
        <v>11</v>
      </c>
      <c r="J52" s="14" t="s">
        <v>47</v>
      </c>
      <c r="K52" s="14"/>
      <c r="L52" s="14"/>
      <c r="P52">
        <v>5</v>
      </c>
    </row>
    <row r="53" spans="3:12" ht="12">
      <c r="C53" s="14"/>
      <c r="D53" s="14"/>
      <c r="E53" s="30" t="s">
        <v>24</v>
      </c>
      <c r="F53" s="6">
        <f>+C15*D26</f>
        <v>170000</v>
      </c>
      <c r="G53" s="26" t="s">
        <v>9</v>
      </c>
      <c r="H53" s="6">
        <f>+D28</f>
        <v>150000</v>
      </c>
      <c r="I53" s="25" t="s">
        <v>13</v>
      </c>
      <c r="J53" s="7">
        <f>+F47</f>
        <v>3</v>
      </c>
      <c r="K53" s="14"/>
      <c r="L53" s="14"/>
    </row>
    <row r="54" spans="3:12" ht="12">
      <c r="C54" s="14"/>
      <c r="D54" s="14"/>
      <c r="E54" s="30"/>
      <c r="F54" s="22"/>
      <c r="G54" s="14"/>
      <c r="H54" s="22">
        <f>IF(OR(H53="",H53=R63),"","Wrong")</f>
      </c>
      <c r="I54" s="14"/>
      <c r="J54" s="22">
        <f>IF(OR(J53="",J53=T63),"","Wrong")</f>
      </c>
      <c r="K54" s="14"/>
      <c r="L54" s="14"/>
    </row>
    <row r="55" spans="3:12" ht="15">
      <c r="C55" s="14"/>
      <c r="D55" s="14"/>
      <c r="E55" s="30" t="s">
        <v>7</v>
      </c>
      <c r="F55" s="28">
        <f>IF(AND(F53&gt;0,H53&gt;0,J53&gt;0),(F53-H53)*J53,"")</f>
        <v>60000</v>
      </c>
      <c r="G55" s="34"/>
      <c r="H55" s="22" t="s">
        <v>86</v>
      </c>
      <c r="I55" s="14"/>
      <c r="J55" s="22"/>
      <c r="K55" s="14"/>
      <c r="L55" s="14"/>
    </row>
    <row r="56" spans="5:8" ht="12">
      <c r="E56" s="2"/>
      <c r="G56" s="14"/>
      <c r="H56" s="14"/>
    </row>
    <row r="57" spans="7:16" ht="12">
      <c r="G57" s="38"/>
      <c r="H57" s="38"/>
      <c r="N57" t="s">
        <v>84</v>
      </c>
      <c r="P57">
        <v>75</v>
      </c>
    </row>
    <row r="58" spans="2:16" ht="12">
      <c r="B58" s="1" t="s">
        <v>14</v>
      </c>
      <c r="C58" s="14" t="s">
        <v>50</v>
      </c>
      <c r="D58" s="14"/>
      <c r="E58" s="14"/>
      <c r="F58" s="14"/>
      <c r="G58" s="38"/>
      <c r="H58" s="38"/>
      <c r="K58" s="12"/>
      <c r="P58">
        <v>25</v>
      </c>
    </row>
    <row r="59" spans="3:15" ht="12">
      <c r="C59" s="31" t="s">
        <v>51</v>
      </c>
      <c r="D59" s="14"/>
      <c r="E59" s="14"/>
      <c r="F59" s="17" t="s">
        <v>54</v>
      </c>
      <c r="G59" s="14"/>
      <c r="H59" s="17" t="s">
        <v>55</v>
      </c>
      <c r="I59" s="14"/>
      <c r="J59" s="17" t="s">
        <v>56</v>
      </c>
      <c r="K59" s="14"/>
      <c r="L59" s="17" t="s">
        <v>57</v>
      </c>
      <c r="M59" s="14"/>
      <c r="N59" s="17" t="s">
        <v>58</v>
      </c>
      <c r="O59" s="14"/>
    </row>
    <row r="60" spans="3:15" ht="12">
      <c r="C60" s="14" t="s">
        <v>52</v>
      </c>
      <c r="D60" s="14"/>
      <c r="E60" s="16">
        <f>IF(OR(F60="",F60=P61),"","Wrong")</f>
      </c>
      <c r="F60" s="9">
        <f>+D24</f>
        <v>30000</v>
      </c>
      <c r="G60" s="16">
        <f>IF(OR(H60="",H60=R70),"","Wrong")</f>
      </c>
      <c r="H60" s="9">
        <f>+F53/C17*C13</f>
        <v>27200</v>
      </c>
      <c r="I60" s="14"/>
      <c r="J60" s="18">
        <f>IF(AND(F60&gt;0,H60&gt;0),F60-H60,"")</f>
        <v>2800</v>
      </c>
      <c r="K60" s="16">
        <f>IF(OR(L60="",L60=V70),"","Wrong")</f>
      </c>
      <c r="L60" s="11">
        <v>16</v>
      </c>
      <c r="M60" s="14"/>
      <c r="N60" s="20">
        <f>IF(AND(F60&gt;0,H60&gt;0,L60&gt;0),(F60-H60)*L60,"")</f>
        <v>44800</v>
      </c>
      <c r="O60" s="14"/>
    </row>
    <row r="61" spans="3:16" ht="12">
      <c r="C61" s="14" t="s">
        <v>53</v>
      </c>
      <c r="D61" s="14"/>
      <c r="E61" s="16">
        <f>IF(OR(F61="",F61=P62),"","Wrong")</f>
      </c>
      <c r="F61" s="10">
        <f>+D25</f>
        <v>4000</v>
      </c>
      <c r="G61" s="16">
        <f>IF(OR(H61="",H61=R71),"","Wrong")</f>
      </c>
      <c r="H61" s="10">
        <f>+F53/C17*C14</f>
        <v>6800</v>
      </c>
      <c r="I61" s="14"/>
      <c r="J61" s="19">
        <f>IF(AND(F61&gt;0,H61&gt;0),F61-H61,"")</f>
        <v>-2800</v>
      </c>
      <c r="K61" s="16">
        <f>IF(OR(L61="",L61=V71),"","Wrong")</f>
      </c>
      <c r="L61" s="10">
        <v>11</v>
      </c>
      <c r="M61" s="14"/>
      <c r="N61" s="21">
        <f>IF(AND(F61&gt;0,H61&gt;0,L61&gt;0),(F61-H61)*L61,"")</f>
        <v>-30800</v>
      </c>
      <c r="O61" s="22">
        <f>IF(OR(O62="",O62=V72),"","Wrong")</f>
      </c>
      <c r="P61">
        <v>30000</v>
      </c>
    </row>
    <row r="62" spans="3:16" ht="12.75" thickBot="1">
      <c r="C62" s="14" t="s">
        <v>59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23">
        <f>IF(AND(L60&gt;0,L61&gt;0),N60+N61,"")</f>
        <v>14000</v>
      </c>
      <c r="O62" s="13"/>
      <c r="P62">
        <v>4000</v>
      </c>
    </row>
    <row r="63" spans="18:20" ht="12.75" thickTop="1">
      <c r="R63">
        <v>150000</v>
      </c>
      <c r="T63">
        <v>3</v>
      </c>
    </row>
    <row r="64" ht="12">
      <c r="C64" s="35" t="s">
        <v>91</v>
      </c>
    </row>
    <row r="65" ht="12">
      <c r="P65" s="2" t="s">
        <v>26</v>
      </c>
    </row>
    <row r="70" spans="18:22" ht="12">
      <c r="R70">
        <v>27200</v>
      </c>
      <c r="V70">
        <v>16</v>
      </c>
    </row>
    <row r="71" spans="18:22" ht="12">
      <c r="R71">
        <v>6800</v>
      </c>
      <c r="V71">
        <v>11</v>
      </c>
    </row>
    <row r="72" ht="12">
      <c r="V72" t="s">
        <v>25</v>
      </c>
    </row>
  </sheetData>
  <sheetProtection/>
  <mergeCells count="7">
    <mergeCell ref="G57:H58"/>
    <mergeCell ref="C41:C42"/>
    <mergeCell ref="E41:E42"/>
    <mergeCell ref="F41:F42"/>
    <mergeCell ref="C47:C48"/>
    <mergeCell ref="E47:E48"/>
    <mergeCell ref="F47:F48"/>
  </mergeCells>
  <dataValidations count="1">
    <dataValidation type="list" allowBlank="1" showInputMessage="1" showErrorMessage="1" sqref="G55 O62">
      <formula1>"U,F"</formula1>
    </dataValidation>
  </dataValidations>
  <printOptions/>
  <pageMargins left="0.7500000000000001" right="0.7500000000000001" top="1" bottom="1" header="0.5" footer="0.5"/>
  <pageSetup fitToHeight="4" fitToWidth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25" zoomScaleNormal="125" workbookViewId="0" topLeftCell="A6">
      <pane ySplit="4240" topLeftCell="BM49" activePane="bottomLeft" state="split"/>
      <selection pane="topLeft" activeCell="C15" sqref="C15"/>
      <selection pane="bottomLeft" activeCell="A55" sqref="A55"/>
    </sheetView>
  </sheetViews>
  <sheetFormatPr defaultColWidth="11.421875" defaultRowHeight="12.75"/>
  <sheetData>
    <row r="1" spans="1:7" ht="12">
      <c r="A1" s="29" t="s">
        <v>92</v>
      </c>
      <c r="G1" s="29" t="s">
        <v>133</v>
      </c>
    </row>
    <row r="3" ht="12">
      <c r="A3" t="s">
        <v>93</v>
      </c>
    </row>
    <row r="4" ht="12">
      <c r="A4" t="s">
        <v>94</v>
      </c>
    </row>
    <row r="5" ht="12">
      <c r="A5" s="29" t="s">
        <v>95</v>
      </c>
    </row>
    <row r="6" ht="12">
      <c r="A6" t="s">
        <v>96</v>
      </c>
    </row>
    <row r="7" ht="12">
      <c r="A7" t="s">
        <v>97</v>
      </c>
    </row>
    <row r="8" ht="12">
      <c r="A8" t="s">
        <v>98</v>
      </c>
    </row>
    <row r="10" ht="12">
      <c r="A10" t="s">
        <v>99</v>
      </c>
    </row>
    <row r="11" ht="12">
      <c r="A11" s="29" t="s">
        <v>100</v>
      </c>
    </row>
    <row r="12" ht="12">
      <c r="A12" t="s">
        <v>101</v>
      </c>
    </row>
    <row r="13" ht="12">
      <c r="A13" t="s">
        <v>102</v>
      </c>
    </row>
    <row r="14" ht="12">
      <c r="A14" t="s">
        <v>103</v>
      </c>
    </row>
    <row r="15" ht="12">
      <c r="A15" t="s">
        <v>104</v>
      </c>
    </row>
    <row r="17" ht="12">
      <c r="A17" t="s">
        <v>36</v>
      </c>
    </row>
    <row r="18" ht="12">
      <c r="A18" t="s">
        <v>105</v>
      </c>
    </row>
    <row r="19" ht="12">
      <c r="A19" t="s">
        <v>106</v>
      </c>
    </row>
    <row r="23" ht="12">
      <c r="A23" s="29" t="s">
        <v>120</v>
      </c>
    </row>
    <row r="25" spans="1:4" ht="12">
      <c r="A25" t="s">
        <v>107</v>
      </c>
      <c r="D25" t="s">
        <v>134</v>
      </c>
    </row>
    <row r="27" spans="1:3" ht="12">
      <c r="A27" t="s">
        <v>110</v>
      </c>
      <c r="B27">
        <v>0.33</v>
      </c>
      <c r="C27" t="s">
        <v>108</v>
      </c>
    </row>
    <row r="28" spans="1:4" ht="12">
      <c r="A28" t="s">
        <v>111</v>
      </c>
      <c r="B28">
        <f>0.055*5.5</f>
        <v>0.3025</v>
      </c>
      <c r="C28" t="s">
        <v>108</v>
      </c>
      <c r="D28" t="s">
        <v>109</v>
      </c>
    </row>
    <row r="29" spans="1:4" ht="12">
      <c r="A29" t="s">
        <v>112</v>
      </c>
      <c r="B29" s="36">
        <v>150000</v>
      </c>
      <c r="C29" t="s">
        <v>114</v>
      </c>
      <c r="D29" t="s">
        <v>125</v>
      </c>
    </row>
    <row r="31" spans="1:4" ht="12">
      <c r="A31" t="s">
        <v>115</v>
      </c>
      <c r="C31" s="37">
        <f>+B29*(B28-B27)</f>
        <v>-4125</v>
      </c>
      <c r="D31" t="s">
        <v>131</v>
      </c>
    </row>
    <row r="33" spans="1:4" ht="12">
      <c r="A33" t="s">
        <v>116</v>
      </c>
      <c r="D33" t="s">
        <v>135</v>
      </c>
    </row>
    <row r="35" spans="1:4" ht="12">
      <c r="A35" t="s">
        <v>110</v>
      </c>
      <c r="B35">
        <v>0.33</v>
      </c>
      <c r="C35" t="s">
        <v>108</v>
      </c>
      <c r="D35" t="s">
        <v>109</v>
      </c>
    </row>
    <row r="36" spans="1:4" ht="12">
      <c r="A36" t="s">
        <v>117</v>
      </c>
      <c r="B36">
        <v>150000</v>
      </c>
      <c r="C36" t="s">
        <v>114</v>
      </c>
      <c r="D36" t="s">
        <v>118</v>
      </c>
    </row>
    <row r="37" spans="1:4" ht="12">
      <c r="A37" t="s">
        <v>112</v>
      </c>
      <c r="B37" s="36">
        <f>855000/5.5</f>
        <v>155455</v>
      </c>
      <c r="C37" t="s">
        <v>114</v>
      </c>
      <c r="D37" t="s">
        <v>113</v>
      </c>
    </row>
    <row r="39" spans="1:4" ht="12">
      <c r="A39" t="s">
        <v>119</v>
      </c>
      <c r="C39" s="37">
        <f>+B35*(B36-B37)</f>
        <v>-1800.15</v>
      </c>
      <c r="D39" t="s">
        <v>131</v>
      </c>
    </row>
    <row r="42" ht="12">
      <c r="A42" s="29" t="s">
        <v>127</v>
      </c>
    </row>
    <row r="44" spans="1:7" ht="12">
      <c r="A44" t="s">
        <v>128</v>
      </c>
      <c r="D44" t="s">
        <v>136</v>
      </c>
      <c r="G44" s="36"/>
    </row>
    <row r="46" spans="1:4" ht="12">
      <c r="A46" t="s">
        <v>121</v>
      </c>
      <c r="B46">
        <v>2</v>
      </c>
      <c r="C46" t="s">
        <v>124</v>
      </c>
      <c r="D46" t="s">
        <v>125</v>
      </c>
    </row>
    <row r="47" spans="1:4" ht="12">
      <c r="A47" t="s">
        <v>122</v>
      </c>
      <c r="B47">
        <v>2.25</v>
      </c>
      <c r="C47" t="s">
        <v>124</v>
      </c>
      <c r="D47" t="s">
        <v>125</v>
      </c>
    </row>
    <row r="48" spans="1:4" ht="12">
      <c r="A48" t="s">
        <v>130</v>
      </c>
      <c r="B48" s="36">
        <f>7800</f>
        <v>7800</v>
      </c>
      <c r="C48" t="s">
        <v>114</v>
      </c>
      <c r="D48" t="s">
        <v>125</v>
      </c>
    </row>
    <row r="50" spans="1:4" ht="12">
      <c r="A50" t="s">
        <v>115</v>
      </c>
      <c r="C50" s="37">
        <f>+B48*(B47-B46)</f>
        <v>1950</v>
      </c>
      <c r="D50" t="s">
        <v>132</v>
      </c>
    </row>
    <row r="52" spans="1:4" ht="12">
      <c r="A52" t="s">
        <v>129</v>
      </c>
      <c r="D52" t="s">
        <v>137</v>
      </c>
    </row>
    <row r="54" spans="1:4" ht="12">
      <c r="A54" t="s">
        <v>121</v>
      </c>
      <c r="B54">
        <v>2</v>
      </c>
      <c r="C54" t="s">
        <v>124</v>
      </c>
      <c r="D54" t="s">
        <v>125</v>
      </c>
    </row>
    <row r="55" spans="1:4" ht="12">
      <c r="A55" t="s">
        <v>126</v>
      </c>
      <c r="B55" s="36">
        <f>0.05*150000</f>
        <v>7500</v>
      </c>
      <c r="C55" t="s">
        <v>65</v>
      </c>
      <c r="D55" t="s">
        <v>123</v>
      </c>
    </row>
    <row r="56" spans="1:4" ht="12">
      <c r="A56" t="s">
        <v>130</v>
      </c>
      <c r="B56">
        <v>7800</v>
      </c>
      <c r="C56" t="s">
        <v>65</v>
      </c>
      <c r="D56" t="s">
        <v>125</v>
      </c>
    </row>
    <row r="58" spans="1:4" ht="12">
      <c r="A58" t="s">
        <v>119</v>
      </c>
      <c r="C58" s="37">
        <f>+B54*(B56-B55)</f>
        <v>600</v>
      </c>
      <c r="D58" t="s">
        <v>132</v>
      </c>
    </row>
  </sheetData>
  <sheetProtection/>
  <printOptions/>
  <pageMargins left="0.7500000000000001" right="0.7500000000000001" top="1" bottom="1" header="0.5" footer="0.5"/>
  <pageSetup fitToHeight="5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Hussey</dc:creator>
  <cp:keywords/>
  <dc:description/>
  <cp:lastModifiedBy>LJV</cp:lastModifiedBy>
  <cp:lastPrinted>2016-04-08T14:46:31Z</cp:lastPrinted>
  <dcterms:created xsi:type="dcterms:W3CDTF">2002-02-17T03:57:25Z</dcterms:created>
  <dcterms:modified xsi:type="dcterms:W3CDTF">2016-04-08T17:36:19Z</dcterms:modified>
  <cp:category/>
  <cp:version/>
  <cp:contentType/>
  <cp:contentStatus/>
</cp:coreProperties>
</file>