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1540" activeTab="1"/>
  </bookViews>
  <sheets>
    <sheet name="Prob sol 09-13" sheetId="1" r:id="rId1"/>
    <sheet name="Hoja1" sheetId="2" r:id="rId2"/>
  </sheets>
  <definedNames>
    <definedName name="_xlnm.Print_Area" localSheetId="1">'Hoja1'!$B$1:$L$106</definedName>
  </definedNames>
  <calcPr fullCalcOnLoad="1"/>
</workbook>
</file>

<file path=xl/sharedStrings.xml><?xml version="1.0" encoding="utf-8"?>
<sst xmlns="http://schemas.openxmlformats.org/spreadsheetml/2006/main" count="290" uniqueCount="150">
  <si>
    <t>SOLUTION</t>
  </si>
  <si>
    <t/>
  </si>
  <si>
    <t>1)</t>
  </si>
  <si>
    <t>x</t>
  </si>
  <si>
    <t>2)</t>
  </si>
  <si>
    <t>AH</t>
  </si>
  <si>
    <t>SR</t>
  </si>
  <si>
    <t>SH</t>
  </si>
  <si>
    <t>3)</t>
  </si>
  <si>
    <t>Actual Fixed Overhead</t>
  </si>
  <si>
    <t>DH</t>
  </si>
  <si>
    <t>Spending</t>
  </si>
  <si>
    <t>Volume</t>
  </si>
  <si>
    <t>4)</t>
  </si>
  <si>
    <t>Actual Variable Overhead</t>
  </si>
  <si>
    <t>Efficiency</t>
  </si>
  <si>
    <t>5)</t>
  </si>
  <si>
    <t>Journal Entries</t>
  </si>
  <si>
    <t>Debit</t>
  </si>
  <si>
    <t>Credit</t>
  </si>
  <si>
    <t>Work in Process</t>
  </si>
  <si>
    <t>Variable Overhead Control</t>
  </si>
  <si>
    <t>Fixed Overhead Control</t>
  </si>
  <si>
    <t>Miscellaneous Accounts</t>
  </si>
  <si>
    <t>Cost of Goods Sold</t>
  </si>
  <si>
    <t>Fixed Overhead Volume Variance</t>
  </si>
  <si>
    <t>Variable Overhead Spending Variance</t>
  </si>
  <si>
    <t>Variable Overhead Efficiency Variance</t>
  </si>
  <si>
    <t>Fixed Overhead Spending Variance</t>
  </si>
  <si>
    <t>Name:</t>
  </si>
  <si>
    <t>Standard fixed overhead rate =</t>
  </si>
  <si>
    <t xml:space="preserve">Projected volume </t>
  </si>
  <si>
    <t>Hours per unit</t>
  </si>
  <si>
    <t>=</t>
  </si>
  <si>
    <t>per DLH</t>
  </si>
  <si>
    <t>Units produced</t>
  </si>
  <si>
    <t>DLR/unit</t>
  </si>
  <si>
    <t>Fixed OH rate</t>
  </si>
  <si>
    <t>Applied fixed overhead    =</t>
  </si>
  <si>
    <t>Applied variable overhead =</t>
  </si>
  <si>
    <t>Overhead rates</t>
  </si>
  <si>
    <t>Applied Overhead</t>
  </si>
  <si>
    <t xml:space="preserve">Total fixed overhead variance = </t>
  </si>
  <si>
    <t>Actual fixed OH</t>
  </si>
  <si>
    <t xml:space="preserve">- </t>
  </si>
  <si>
    <t>Applied fixed OH</t>
  </si>
  <si>
    <t xml:space="preserve">                                    =</t>
  </si>
  <si>
    <t xml:space="preserve">                                     =</t>
  </si>
  <si>
    <t xml:space="preserve">                                          = </t>
  </si>
  <si>
    <t>Underapplied</t>
  </si>
  <si>
    <t xml:space="preserve">Total variable overhead variance = </t>
  </si>
  <si>
    <t>Actual variable OH</t>
  </si>
  <si>
    <t>Applied variable OH</t>
  </si>
  <si>
    <t>Three-Variance Analysis</t>
  </si>
  <si>
    <t>U</t>
  </si>
  <si>
    <t>6)</t>
  </si>
  <si>
    <t>Enter the appropriate amounts in the shaded cells in columns B, D, E, F, G, H, J, and L.</t>
  </si>
  <si>
    <t>Budgeted fixed overhead</t>
  </si>
  <si>
    <t>Standard variable overhead rate =</t>
  </si>
  <si>
    <t>Budgeted variable overhead</t>
  </si>
  <si>
    <t>Fixed Overhead Variances:</t>
  </si>
  <si>
    <t>Variable Overhead Variances:</t>
  </si>
  <si>
    <t>Volume variance:</t>
  </si>
  <si>
    <t>Variable OH efficiency variance:</t>
  </si>
  <si>
    <t>Spending variance:</t>
  </si>
  <si>
    <t>Prob 9-13</t>
  </si>
  <si>
    <t>APLICACIÓN DE LOS COSTOS INDIRECTOS, VARIACIONES EN COSTOS</t>
  </si>
  <si>
    <t>INDIRECTOS, ASIENTOS DE DIARIO</t>
  </si>
  <si>
    <t>Iverson Company fabrica hornos de microondas. La planta de Iverson en Buffalo utiliza un</t>
  </si>
  <si>
    <t>sistema de costeo estándar. El sistema de costeo estándar se basa en las horas de la mano de</t>
  </si>
  <si>
    <t>obra directa para asignar los costos indirectos a producción. El estándar de mano de obra directa</t>
  </si>
  <si>
    <t>unidad de horno de microondas fabricado (la planta de Buffalo produce tan sólo un modelo).</t>
  </si>
  <si>
    <t>El volumen de producción normal es de 120 000 unidades. Los costos indirectos presupuestados</t>
  </si>
  <si>
    <t>para el año siguiente son:</t>
  </si>
  <si>
    <t>Costos indirectos fijos $1 286 400</t>
  </si>
  <si>
    <t>Costos indirectos variables 888 000*</t>
  </si>
  <si>
    <t>*Al volumen normal.</t>
  </si>
  <si>
    <t>Iverson aplica los costos indirectos con base en las horas de mano de obra directa.</t>
  </si>
  <si>
    <t>Durante el año, Iverson produjo 119 000 unidades, trabajó 487 900 horas de mano de</t>
  </si>
  <si>
    <t>obra directa e incurrió en costos indirectos fijos reales de $1.3 millones y en costos indirectos</t>
  </si>
  <si>
    <t>variables reales de $927 010.</t>
  </si>
  <si>
    <t>Actividades:</t>
  </si>
  <si>
    <t>1. Calcule la tasa estándar de costos indirectos fijos y la tasa estándar de costos indirectos</t>
  </si>
  <si>
    <t>variables.</t>
  </si>
  <si>
    <t>2. Calcule los costos indirectos fijos aplicados y los costos indirectos variables aplicados.</t>
  </si>
  <si>
    <t>¿Cuál es el total de la variación en costos indirectos fijos? ¿Y la variación en el total de</t>
  </si>
  <si>
    <t>los costos indirectos variables?</t>
  </si>
  <si>
    <t>3. Clasifique la variación total de los costos indirectos fijos en una variación en el desembolso</t>
  </si>
  <si>
    <t>y en una variación en volumen. Exponga el significado de cada una de ellas.</t>
  </si>
  <si>
    <t>4. Calcule las variaciones en el desembolso y en la eficiencia de los costos indirectos variables.</t>
  </si>
  <si>
    <t>Exponga el significado de cada una de ellas.</t>
  </si>
  <si>
    <t>5. Ahora suponga que el sistema de contabilidad de costos de Iverson revela tan sólo el total</t>
  </si>
  <si>
    <t>de los costos indirectos reales. En este caso, se puede realizar un análisis de tres variaciones.</t>
  </si>
  <si>
    <t>Utilizando las relaciones entre el análisis de tres y cuatro variaciones, indique</t>
  </si>
  <si>
    <t>los valores para las tres variaciones en costos indirectos.</t>
  </si>
  <si>
    <t>6. Elabore asientos de diario que estén relacionados con los costos indirectos fijos y variables</t>
  </si>
  <si>
    <t>durante el año y al final del año. Suponga que las variaciones se cierran contra el</t>
  </si>
  <si>
    <t>costo de ventas.</t>
  </si>
  <si>
    <t>TASA DE COSTOS INDIRECTOS DE FABRICACION</t>
  </si>
  <si>
    <t>Tasa CIF Estandar Fija</t>
  </si>
  <si>
    <t>CIF FIJOS PRESUPUESTADOS</t>
  </si>
  <si>
    <t>Volumen proyectado</t>
  </si>
  <si>
    <t>Horas por unidad</t>
  </si>
  <si>
    <t>indica que deberían haberse empleado 4  cuatro horas de mano de obra directa por cada</t>
  </si>
  <si>
    <t>A 4 HSMOD  POR UNIDAD</t>
  </si>
  <si>
    <t>por MOD</t>
  </si>
  <si>
    <t>Tasa CIF Estandar Variable</t>
  </si>
  <si>
    <t>CIF VARIABLES PRESUPUESTADOS</t>
  </si>
  <si>
    <t>CIF Aplicados</t>
  </si>
  <si>
    <t>CIF Aplicados Fijos</t>
  </si>
  <si>
    <t>Unidades Producidas</t>
  </si>
  <si>
    <t>HMOD/Unidad</t>
  </si>
  <si>
    <t>Tasa CIF Fijos</t>
  </si>
  <si>
    <t>CIF Aplicados Variables</t>
  </si>
  <si>
    <t>Tasa CIF Variables</t>
  </si>
  <si>
    <t>Variacion Total CIF Fijos</t>
  </si>
  <si>
    <t>CIF Fijos Reales</t>
  </si>
  <si>
    <t>CIF Fijos Aplicados</t>
  </si>
  <si>
    <t>SUB-APLICADOS</t>
  </si>
  <si>
    <t>Variacion Total CIF Variables</t>
  </si>
  <si>
    <t>CIF Variables Reales</t>
  </si>
  <si>
    <t>CIF Variables Aplicados</t>
  </si>
  <si>
    <t>Variaciones CIF VARIABLES</t>
  </si>
  <si>
    <t>Variaciones CIF Fijos</t>
  </si>
  <si>
    <t>Desembolso</t>
  </si>
  <si>
    <t>Volumen</t>
  </si>
  <si>
    <t>HMOD Presupuestadas</t>
  </si>
  <si>
    <t>CIF Reales Fijos</t>
  </si>
  <si>
    <t>por H MOD</t>
  </si>
  <si>
    <t>Horas MOD por unidad</t>
  </si>
  <si>
    <t>PRODUJIMOS MENOS UNIDADES</t>
  </si>
  <si>
    <t>TRABAJAMOS MAS HORAS</t>
  </si>
  <si>
    <t>Y ADEMAS</t>
  </si>
  <si>
    <t>CIF VARIABLES REALES</t>
  </si>
  <si>
    <t>HMOD REALES</t>
  </si>
  <si>
    <t>Tasa Std CIF Fijos</t>
  </si>
  <si>
    <t>Tasa Std CIF Variables</t>
  </si>
  <si>
    <t>HMOD Tr a  tasa std</t>
  </si>
  <si>
    <t>Eficiencia</t>
  </si>
  <si>
    <t xml:space="preserve">Análisis de Tres Variaciones </t>
  </si>
  <si>
    <t>Variacion en Volumen</t>
  </si>
  <si>
    <r>
      <t>Va</t>
    </r>
    <r>
      <rPr>
        <sz val="10"/>
        <rFont val="Arial"/>
        <family val="2"/>
      </rPr>
      <t>riacion en eficiencia CIF Variables</t>
    </r>
    <r>
      <rPr>
        <sz val="10"/>
        <rFont val="Arial"/>
        <family val="0"/>
      </rPr>
      <t>:</t>
    </r>
  </si>
  <si>
    <r>
      <rPr>
        <sz val="10"/>
        <rFont val="Arial"/>
        <family val="2"/>
      </rPr>
      <t>Variacion en Desesmbolso</t>
    </r>
    <r>
      <rPr>
        <sz val="10"/>
        <rFont val="Arial"/>
        <family val="0"/>
      </rPr>
      <t>:</t>
    </r>
  </si>
  <si>
    <t>Asientos de Diario</t>
  </si>
  <si>
    <t>Debito</t>
  </si>
  <si>
    <t>Credito</t>
  </si>
  <si>
    <t>Produccion en Proceso</t>
  </si>
  <si>
    <t>Cif Variables Control</t>
  </si>
  <si>
    <t>Cif Fijos Control</t>
  </si>
  <si>
    <t>SUBAPLICADOS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</si>
</sst>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&quot;$&quot;* #,##0.000_);_(&quot;$&quot;* \(#,##0.000\);_(&quot;$&quot;* &quot;-&quot;??_);_(@_)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_(* #,##0.0_);_(* \(#,##0.0\);_(* &quot;-&quot;??_);_(@_)"/>
    <numFmt numFmtId="183" formatCode="_(&quot;$&quot;* #,##0.0000_);_(&quot;$&quot;* \(#,##0.0000\);_(&quot;$&quot;* &quot;-&quot;??_);_(@_)"/>
    <numFmt numFmtId="184" formatCode="&quot;$&quot;#,##0"/>
    <numFmt numFmtId="185" formatCode="&quot;$&quot;#,##0.00"/>
  </numFmts>
  <fonts count="42">
    <font>
      <sz val="10"/>
      <name val="Arial"/>
      <family val="0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 quotePrefix="1">
      <alignment horizontal="right"/>
    </xf>
    <xf numFmtId="185" fontId="0" fillId="0" borderId="0" xfId="0" applyNumberFormat="1" applyFont="1" applyFill="1" applyAlignment="1">
      <alignment horizontal="left"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85" fontId="0" fillId="33" borderId="10" xfId="0" applyNumberFormat="1" applyFont="1" applyFill="1" applyBorder="1" applyAlignment="1" applyProtection="1">
      <alignment horizontal="center"/>
      <protection locked="0"/>
    </xf>
    <xf numFmtId="180" fontId="0" fillId="33" borderId="0" xfId="49" applyNumberFormat="1" applyFont="1" applyFill="1" applyAlignment="1" applyProtection="1">
      <alignment horizontal="right"/>
      <protection locked="0"/>
    </xf>
    <xf numFmtId="178" fontId="0" fillId="33" borderId="0" xfId="47" applyNumberFormat="1" applyFont="1" applyFill="1" applyAlignment="1" applyProtection="1">
      <alignment horizontal="right"/>
      <protection locked="0"/>
    </xf>
    <xf numFmtId="177" fontId="0" fillId="33" borderId="0" xfId="49" applyFont="1" applyFill="1" applyAlignment="1" applyProtection="1">
      <alignment horizontal="right"/>
      <protection locked="0"/>
    </xf>
    <xf numFmtId="184" fontId="0" fillId="33" borderId="11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78" fontId="0" fillId="33" borderId="10" xfId="47" applyNumberFormat="1" applyFont="1" applyFill="1" applyBorder="1" applyAlignment="1" applyProtection="1">
      <alignment horizontal="right"/>
      <protection locked="0"/>
    </xf>
    <xf numFmtId="178" fontId="0" fillId="33" borderId="12" xfId="47" applyNumberFormat="1" applyFont="1" applyFill="1" applyBorder="1" applyAlignment="1" applyProtection="1">
      <alignment horizontal="right"/>
      <protection locked="0"/>
    </xf>
    <xf numFmtId="2" fontId="1" fillId="34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2" fontId="0" fillId="35" borderId="0" xfId="0" applyNumberFormat="1" applyFont="1" applyFill="1" applyAlignment="1" quotePrefix="1">
      <alignment horizontal="righ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2" fontId="2" fillId="35" borderId="0" xfId="0" applyNumberFormat="1" applyFont="1" applyFill="1" applyAlignment="1">
      <alignment horizontal="center"/>
    </xf>
    <xf numFmtId="185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center"/>
    </xf>
    <xf numFmtId="2" fontId="0" fillId="35" borderId="0" xfId="0" applyNumberFormat="1" applyFont="1" applyFill="1" applyAlignment="1">
      <alignment horizontal="center"/>
    </xf>
    <xf numFmtId="185" fontId="2" fillId="35" borderId="13" xfId="0" applyNumberFormat="1" applyFont="1" applyFill="1" applyBorder="1" applyAlignment="1">
      <alignment horizontal="center"/>
    </xf>
    <xf numFmtId="185" fontId="2" fillId="35" borderId="0" xfId="0" applyNumberFormat="1" applyFont="1" applyFill="1" applyBorder="1" applyAlignment="1">
      <alignment horizontal="center"/>
    </xf>
    <xf numFmtId="1" fontId="0" fillId="35" borderId="0" xfId="0" applyNumberFormat="1" applyFont="1" applyFill="1" applyBorder="1" applyAlignment="1" applyProtection="1">
      <alignment horizontal="center"/>
      <protection/>
    </xf>
    <xf numFmtId="185" fontId="0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 quotePrefix="1">
      <alignment horizontal="center"/>
    </xf>
    <xf numFmtId="2" fontId="0" fillId="35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2" fontId="2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180" fontId="0" fillId="35" borderId="15" xfId="49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 horizontal="right"/>
    </xf>
    <xf numFmtId="180" fontId="0" fillId="35" borderId="0" xfId="49" applyNumberFormat="1" applyFont="1" applyFill="1" applyAlignment="1">
      <alignment/>
    </xf>
    <xf numFmtId="179" fontId="0" fillId="35" borderId="0" xfId="49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2" fontId="0" fillId="35" borderId="0" xfId="0" applyNumberFormat="1" applyFont="1" applyFill="1" applyAlignment="1">
      <alignment horizontal="left"/>
    </xf>
    <xf numFmtId="2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35" borderId="0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/>
    </xf>
    <xf numFmtId="180" fontId="0" fillId="0" borderId="0" xfId="0" applyNumberFormat="1" applyAlignment="1">
      <alignment/>
    </xf>
    <xf numFmtId="2" fontId="3" fillId="0" borderId="0" xfId="0" applyNumberFormat="1" applyFont="1" applyAlignment="1">
      <alignment horizontal="left"/>
    </xf>
    <xf numFmtId="2" fontId="40" fillId="36" borderId="0" xfId="0" applyNumberFormat="1" applyFont="1" applyFill="1" applyAlignment="1">
      <alignment horizontal="left"/>
    </xf>
    <xf numFmtId="2" fontId="0" fillId="35" borderId="0" xfId="0" applyNumberFormat="1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2" fontId="2" fillId="35" borderId="0" xfId="0" applyNumberFormat="1" applyFont="1" applyFill="1" applyAlignment="1">
      <alignment horizontal="center"/>
    </xf>
    <xf numFmtId="2" fontId="2" fillId="35" borderId="13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184" fontId="0" fillId="33" borderId="15" xfId="0" applyNumberFormat="1" applyFont="1" applyFill="1" applyBorder="1" applyAlignment="1" applyProtection="1">
      <alignment horizontal="center"/>
      <protection locked="0"/>
    </xf>
    <xf numFmtId="3" fontId="0" fillId="33" borderId="10" xfId="0" applyNumberFormat="1" applyFont="1" applyFill="1" applyBorder="1" applyAlignment="1" applyProtection="1">
      <alignment horizontal="center"/>
      <protection locked="0"/>
    </xf>
    <xf numFmtId="185" fontId="0" fillId="35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left"/>
    </xf>
    <xf numFmtId="184" fontId="0" fillId="35" borderId="0" xfId="0" applyNumberFormat="1" applyFont="1" applyFill="1" applyBorder="1" applyAlignment="1" applyProtection="1">
      <alignment horizontal="left"/>
      <protection/>
    </xf>
    <xf numFmtId="185" fontId="2" fillId="35" borderId="13" xfId="0" applyNumberFormat="1" applyFont="1" applyFill="1" applyBorder="1" applyAlignment="1">
      <alignment horizontal="center"/>
    </xf>
    <xf numFmtId="2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left"/>
    </xf>
    <xf numFmtId="184" fontId="0" fillId="33" borderId="10" xfId="0" applyNumberFormat="1" applyFont="1" applyFill="1" applyBorder="1" applyAlignment="1" applyProtection="1">
      <alignment horizontal="center"/>
      <protection locked="0"/>
    </xf>
    <xf numFmtId="184" fontId="0" fillId="35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 horizontal="left"/>
      <protection locked="0"/>
    </xf>
    <xf numFmtId="0" fontId="0" fillId="35" borderId="0" xfId="0" applyFont="1" applyFill="1" applyAlignment="1" quotePrefix="1">
      <alignment horizontal="right"/>
    </xf>
    <xf numFmtId="0" fontId="0" fillId="35" borderId="0" xfId="0" applyFont="1" applyFill="1" applyAlignment="1">
      <alignment horizontal="right"/>
    </xf>
    <xf numFmtId="2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2" fontId="2" fillId="35" borderId="13" xfId="0" applyNumberFormat="1" applyFont="1" applyFill="1" applyBorder="1" applyAlignment="1">
      <alignment/>
    </xf>
    <xf numFmtId="184" fontId="0" fillId="33" borderId="10" xfId="0" applyNumberFormat="1" applyFont="1" applyFill="1" applyBorder="1" applyAlignment="1" applyProtection="1">
      <alignment horizontal="center"/>
      <protection locked="0"/>
    </xf>
    <xf numFmtId="184" fontId="0" fillId="33" borderId="11" xfId="0" applyNumberFormat="1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>
      <alignment horizontal="center"/>
    </xf>
    <xf numFmtId="185" fontId="0" fillId="35" borderId="0" xfId="0" applyNumberFormat="1" applyFont="1" applyFill="1" applyAlignment="1">
      <alignment horizontal="center"/>
    </xf>
    <xf numFmtId="185" fontId="41" fillId="35" borderId="13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showGridLines="0" zoomScale="125" zoomScaleNormal="125" zoomScalePageLayoutView="0" workbookViewId="0" topLeftCell="A41">
      <selection activeCell="D72" sqref="D72"/>
    </sheetView>
  </sheetViews>
  <sheetFormatPr defaultColWidth="8.8515625" defaultRowHeight="12.75"/>
  <cols>
    <col min="1" max="1" width="4.7109375" style="0" customWidth="1"/>
    <col min="2" max="2" width="12.7109375" style="0" customWidth="1"/>
    <col min="3" max="3" width="4.140625" style="0" customWidth="1"/>
    <col min="4" max="4" width="15.7109375" style="0" customWidth="1"/>
    <col min="5" max="5" width="5.7109375" style="0" customWidth="1"/>
    <col min="6" max="6" width="11.28125" style="0" customWidth="1"/>
    <col min="7" max="7" width="3.140625" style="0" customWidth="1"/>
    <col min="8" max="8" width="8.7109375" style="0" customWidth="1"/>
    <col min="9" max="9" width="7.8515625" style="0" customWidth="1"/>
    <col min="10" max="10" width="12.421875" style="0" customWidth="1"/>
    <col min="11" max="11" width="2.7109375" style="0" customWidth="1"/>
    <col min="12" max="12" width="11.28125" style="0" customWidth="1"/>
    <col min="13" max="16" width="9.140625" style="0" hidden="1" customWidth="1"/>
  </cols>
  <sheetData>
    <row r="1" spans="1:12" ht="12.75">
      <c r="A1" s="59" t="s">
        <v>65</v>
      </c>
      <c r="B1" s="1"/>
      <c r="C1" s="1"/>
      <c r="D1" s="2"/>
      <c r="E1" s="2"/>
      <c r="F1" s="1"/>
      <c r="G1" s="7" t="s">
        <v>29</v>
      </c>
      <c r="H1" s="77" t="s">
        <v>0</v>
      </c>
      <c r="I1" s="77"/>
      <c r="J1" s="77"/>
      <c r="K1" s="1"/>
      <c r="L1" s="2"/>
    </row>
    <row r="2" spans="1:12" ht="12.75">
      <c r="A2" s="3" t="s">
        <v>1</v>
      </c>
      <c r="B2" s="1"/>
      <c r="C2" s="1"/>
      <c r="D2" s="2"/>
      <c r="E2" s="2"/>
      <c r="F2" s="1"/>
      <c r="G2" s="1"/>
      <c r="H2" s="2"/>
      <c r="I2" s="2"/>
      <c r="J2" s="1"/>
      <c r="K2" s="1"/>
      <c r="L2" s="2"/>
    </row>
    <row r="3" spans="1:12" ht="12.75">
      <c r="A3" s="3"/>
      <c r="B3" s="5" t="s">
        <v>56</v>
      </c>
      <c r="C3" s="1"/>
      <c r="D3" s="2"/>
      <c r="E3" s="2"/>
      <c r="F3" s="1"/>
      <c r="G3" s="1"/>
      <c r="H3" s="2"/>
      <c r="I3" s="2"/>
      <c r="J3" s="1"/>
      <c r="K3" s="1"/>
      <c r="L3" s="2"/>
    </row>
    <row r="4" spans="1:12" ht="12.75">
      <c r="A4" s="3"/>
      <c r="B4" s="5"/>
      <c r="C4" s="1"/>
      <c r="D4" s="2"/>
      <c r="E4" s="2"/>
      <c r="F4" s="1"/>
      <c r="G4" s="1"/>
      <c r="H4" s="2"/>
      <c r="I4" s="2"/>
      <c r="J4" s="1"/>
      <c r="K4" s="1"/>
      <c r="L4" s="2"/>
    </row>
    <row r="5" spans="1:12" ht="12.75">
      <c r="A5" s="3" t="s">
        <v>2</v>
      </c>
      <c r="B5" s="81" t="s">
        <v>40</v>
      </c>
      <c r="C5" s="81"/>
      <c r="D5" s="81"/>
      <c r="E5" s="81"/>
      <c r="F5" s="81"/>
      <c r="G5" s="81"/>
      <c r="H5" s="81"/>
      <c r="I5" s="81"/>
      <c r="J5" s="1"/>
      <c r="K5" s="1"/>
      <c r="L5" s="2"/>
    </row>
    <row r="6" spans="1:12" s="9" customFormat="1" ht="12.75">
      <c r="A6" s="8"/>
      <c r="B6" s="26" t="s">
        <v>30</v>
      </c>
      <c r="C6" s="26"/>
      <c r="D6" s="27"/>
      <c r="E6" s="73" t="s">
        <v>57</v>
      </c>
      <c r="F6" s="73"/>
      <c r="G6" s="73"/>
      <c r="H6" s="73"/>
      <c r="I6" s="73"/>
      <c r="L6" s="10"/>
    </row>
    <row r="7" spans="1:12" s="9" customFormat="1" ht="12.75">
      <c r="A7" s="8"/>
      <c r="B7" s="26"/>
      <c r="C7" s="26"/>
      <c r="D7" s="27"/>
      <c r="E7" s="27"/>
      <c r="F7" s="32" t="s">
        <v>31</v>
      </c>
      <c r="G7" s="26" t="s">
        <v>3</v>
      </c>
      <c r="H7" s="27" t="s">
        <v>32</v>
      </c>
      <c r="I7" s="27"/>
      <c r="L7" s="10"/>
    </row>
    <row r="8" spans="1:12" s="9" customFormat="1" ht="12.75">
      <c r="A8" s="8"/>
      <c r="B8" s="26"/>
      <c r="C8" s="26"/>
      <c r="D8" s="27"/>
      <c r="E8" s="74">
        <f>IF(OR(E9="",E9=M9),"","Wrong")</f>
      </c>
      <c r="F8" s="74"/>
      <c r="G8" s="74"/>
      <c r="H8" s="74"/>
      <c r="I8" s="74"/>
      <c r="L8" s="10"/>
    </row>
    <row r="9" spans="1:13" s="9" customFormat="1" ht="12.75">
      <c r="A9" s="8"/>
      <c r="B9" s="26"/>
      <c r="C9" s="26"/>
      <c r="D9" s="28" t="s">
        <v>33</v>
      </c>
      <c r="E9" s="78">
        <v>1286400</v>
      </c>
      <c r="F9" s="78"/>
      <c r="G9" s="78"/>
      <c r="H9" s="78"/>
      <c r="I9" s="78"/>
      <c r="L9" s="10"/>
      <c r="M9" s="9">
        <v>1286400</v>
      </c>
    </row>
    <row r="10" spans="1:14" s="9" customFormat="1" ht="12.75">
      <c r="A10" s="8"/>
      <c r="B10" s="26"/>
      <c r="C10" s="26"/>
      <c r="D10" s="27"/>
      <c r="E10" s="76">
        <v>120000</v>
      </c>
      <c r="F10" s="76"/>
      <c r="G10" s="35" t="s">
        <v>3</v>
      </c>
      <c r="H10" s="76">
        <v>4</v>
      </c>
      <c r="I10" s="76"/>
      <c r="L10" s="10"/>
      <c r="M10" s="9">
        <v>120000</v>
      </c>
      <c r="N10" s="9">
        <v>4</v>
      </c>
    </row>
    <row r="11" spans="1:12" s="9" customFormat="1" ht="12.75">
      <c r="A11" s="8"/>
      <c r="B11" s="26"/>
      <c r="C11" s="26"/>
      <c r="D11" s="27"/>
      <c r="E11" s="75">
        <f>IF(OR(E10="",E10=M10),"","Wrong")</f>
      </c>
      <c r="F11" s="75"/>
      <c r="G11" s="26"/>
      <c r="H11" s="75">
        <f>IF(OR(H10="",H10=N10),"","Wrong")</f>
      </c>
      <c r="I11" s="75"/>
      <c r="L11" s="10"/>
    </row>
    <row r="12" spans="1:12" s="9" customFormat="1" ht="12.75">
      <c r="A12" s="8"/>
      <c r="B12" s="26"/>
      <c r="C12" s="26"/>
      <c r="D12" s="28" t="s">
        <v>33</v>
      </c>
      <c r="E12" s="34">
        <f>IF(AND(E9&gt;0,E10&gt;0,H10&gt;0),E9/(E10*H10),"")</f>
        <v>2.68</v>
      </c>
      <c r="F12" s="26" t="s">
        <v>34</v>
      </c>
      <c r="G12" s="26"/>
      <c r="H12" s="27"/>
      <c r="I12" s="27"/>
      <c r="L12" s="10"/>
    </row>
    <row r="13" spans="1:12" s="9" customFormat="1" ht="12.75">
      <c r="A13" s="8"/>
      <c r="B13" s="11"/>
      <c r="C13" s="11"/>
      <c r="D13" s="12"/>
      <c r="E13" s="12"/>
      <c r="F13" s="11"/>
      <c r="G13" s="11"/>
      <c r="H13" s="12"/>
      <c r="I13" s="12"/>
      <c r="L13" s="10"/>
    </row>
    <row r="14" spans="1:12" s="9" customFormat="1" ht="12.75">
      <c r="A14" s="8"/>
      <c r="B14" s="26" t="s">
        <v>58</v>
      </c>
      <c r="C14" s="26"/>
      <c r="D14" s="27"/>
      <c r="E14" s="73" t="s">
        <v>59</v>
      </c>
      <c r="F14" s="73"/>
      <c r="G14" s="73"/>
      <c r="H14" s="73"/>
      <c r="I14" s="73"/>
      <c r="L14" s="10"/>
    </row>
    <row r="15" spans="1:12" s="9" customFormat="1" ht="12.75">
      <c r="A15" s="8"/>
      <c r="B15" s="26"/>
      <c r="C15" s="26"/>
      <c r="D15" s="27"/>
      <c r="E15" s="27"/>
      <c r="F15" s="32" t="s">
        <v>31</v>
      </c>
      <c r="G15" s="26" t="s">
        <v>3</v>
      </c>
      <c r="H15" s="27" t="s">
        <v>32</v>
      </c>
      <c r="I15" s="27"/>
      <c r="L15" s="10"/>
    </row>
    <row r="16" spans="1:12" s="9" customFormat="1" ht="12.75">
      <c r="A16" s="8"/>
      <c r="B16" s="26"/>
      <c r="C16" s="26"/>
      <c r="D16" s="27"/>
      <c r="E16" s="74">
        <f>IF(OR(E17="",E17=M17),"","Wrong")</f>
      </c>
      <c r="F16" s="74"/>
      <c r="G16" s="74"/>
      <c r="H16" s="74"/>
      <c r="I16" s="74"/>
      <c r="L16" s="10"/>
    </row>
    <row r="17" spans="1:13" s="9" customFormat="1" ht="12.75">
      <c r="A17" s="8"/>
      <c r="B17" s="26"/>
      <c r="C17" s="26"/>
      <c r="D17" s="28" t="s">
        <v>33</v>
      </c>
      <c r="E17" s="78">
        <v>888000</v>
      </c>
      <c r="F17" s="78"/>
      <c r="G17" s="78"/>
      <c r="H17" s="78"/>
      <c r="I17" s="78"/>
      <c r="L17" s="10"/>
      <c r="M17" s="9">
        <v>888000</v>
      </c>
    </row>
    <row r="18" spans="1:14" s="9" customFormat="1" ht="12.75">
      <c r="A18" s="8"/>
      <c r="B18" s="26"/>
      <c r="C18" s="26"/>
      <c r="D18" s="27"/>
      <c r="E18" s="76">
        <v>120000</v>
      </c>
      <c r="F18" s="76"/>
      <c r="G18" s="35" t="s">
        <v>3</v>
      </c>
      <c r="H18" s="76">
        <v>4</v>
      </c>
      <c r="I18" s="76"/>
      <c r="L18" s="10"/>
      <c r="M18" s="9">
        <v>120000</v>
      </c>
      <c r="N18" s="9">
        <v>4</v>
      </c>
    </row>
    <row r="19" spans="1:12" s="9" customFormat="1" ht="12.75">
      <c r="A19" s="8"/>
      <c r="B19" s="26"/>
      <c r="C19" s="26"/>
      <c r="D19" s="27"/>
      <c r="E19" s="75">
        <f>IF(OR(E18="",E18=M18),"","Wrong")</f>
      </c>
      <c r="F19" s="75"/>
      <c r="G19" s="26"/>
      <c r="H19" s="75">
        <f>IF(OR(H18="",H18=N18),"","Wrong")</f>
      </c>
      <c r="I19" s="75"/>
      <c r="L19" s="10"/>
    </row>
    <row r="20" spans="1:12" s="9" customFormat="1" ht="12.75">
      <c r="A20" s="8"/>
      <c r="B20" s="26"/>
      <c r="C20" s="26"/>
      <c r="D20" s="28" t="s">
        <v>33</v>
      </c>
      <c r="E20" s="34">
        <f>IF(AND(E17&gt;0,E18&gt;0,H18&gt;0),E17/(E18*H18),"")</f>
        <v>1.85</v>
      </c>
      <c r="F20" s="26" t="s">
        <v>34</v>
      </c>
      <c r="G20" s="26"/>
      <c r="H20" s="27"/>
      <c r="I20" s="27"/>
      <c r="L20" s="10"/>
    </row>
    <row r="21" spans="1:12" s="9" customFormat="1" ht="12.75">
      <c r="A21" s="8"/>
      <c r="B21" s="11"/>
      <c r="C21" s="11"/>
      <c r="D21" s="13"/>
      <c r="E21" s="14"/>
      <c r="F21" s="11"/>
      <c r="G21" s="11"/>
      <c r="H21" s="12"/>
      <c r="I21" s="12"/>
      <c r="L21" s="10"/>
    </row>
    <row r="22" spans="1:12" s="9" customFormat="1" ht="12.75">
      <c r="A22" s="8" t="s">
        <v>4</v>
      </c>
      <c r="B22" s="81" t="s">
        <v>41</v>
      </c>
      <c r="C22" s="81"/>
      <c r="D22" s="81"/>
      <c r="E22" s="81"/>
      <c r="F22" s="81"/>
      <c r="G22" s="81"/>
      <c r="H22" s="81"/>
      <c r="I22" s="81"/>
      <c r="J22" s="81"/>
      <c r="L22" s="10"/>
    </row>
    <row r="23" spans="1:12" s="9" customFormat="1" ht="12.75">
      <c r="A23" s="8"/>
      <c r="B23" s="26" t="s">
        <v>38</v>
      </c>
      <c r="C23" s="26"/>
      <c r="D23" s="28"/>
      <c r="E23" s="80" t="s">
        <v>35</v>
      </c>
      <c r="F23" s="80"/>
      <c r="G23" s="35" t="s">
        <v>3</v>
      </c>
      <c r="H23" s="36" t="s">
        <v>36</v>
      </c>
      <c r="I23" s="36" t="s">
        <v>3</v>
      </c>
      <c r="J23" s="35" t="s">
        <v>37</v>
      </c>
      <c r="L23" s="10"/>
    </row>
    <row r="24" spans="1:12" s="9" customFormat="1" ht="12.75">
      <c r="A24" s="8"/>
      <c r="B24" s="26"/>
      <c r="C24" s="26"/>
      <c r="D24" s="28"/>
      <c r="E24" s="34"/>
      <c r="F24" s="26"/>
      <c r="G24" s="26"/>
      <c r="H24" s="27"/>
      <c r="I24" s="27"/>
      <c r="J24" s="26"/>
      <c r="L24" s="10"/>
    </row>
    <row r="25" spans="1:15" s="9" customFormat="1" ht="12.75">
      <c r="A25" s="8"/>
      <c r="B25" s="85" t="s">
        <v>46</v>
      </c>
      <c r="C25" s="85"/>
      <c r="D25" s="85"/>
      <c r="E25" s="79">
        <v>119000</v>
      </c>
      <c r="F25" s="79"/>
      <c r="G25" s="41" t="s">
        <v>3</v>
      </c>
      <c r="H25" s="15">
        <v>4</v>
      </c>
      <c r="I25" s="42" t="s">
        <v>3</v>
      </c>
      <c r="J25" s="16">
        <v>2.68</v>
      </c>
      <c r="L25" s="10"/>
      <c r="M25" s="9">
        <v>119000</v>
      </c>
      <c r="N25" s="9">
        <v>4</v>
      </c>
      <c r="O25" s="9">
        <v>2.68</v>
      </c>
    </row>
    <row r="26" spans="1:12" s="9" customFormat="1" ht="12.75">
      <c r="A26" s="8"/>
      <c r="B26" s="26"/>
      <c r="C26" s="26"/>
      <c r="D26" s="28"/>
      <c r="E26" s="83">
        <f>IF(OR(E25="",E25=M25),"","Wrong")</f>
      </c>
      <c r="F26" s="83"/>
      <c r="G26" s="26"/>
      <c r="H26" s="37">
        <f>IF(OR(H25="",H25=N25),"","Wrong")</f>
      </c>
      <c r="I26" s="38"/>
      <c r="J26" s="37">
        <f>IF(OR(J25="",J25=O25),"","Wrong")</f>
      </c>
      <c r="L26" s="10"/>
    </row>
    <row r="27" spans="1:12" s="9" customFormat="1" ht="12.75">
      <c r="A27" s="8"/>
      <c r="B27" s="85" t="s">
        <v>46</v>
      </c>
      <c r="C27" s="85"/>
      <c r="D27" s="85"/>
      <c r="E27" s="82">
        <f>IF(AND(E25&gt;0,H25&gt;0,J25&gt;0),E25*H25*J25,"")</f>
        <v>1275680</v>
      </c>
      <c r="F27" s="82"/>
      <c r="G27" s="35"/>
      <c r="H27" s="39"/>
      <c r="I27" s="36"/>
      <c r="J27" s="40"/>
      <c r="L27" s="10"/>
    </row>
    <row r="28" spans="1:12" s="9" customFormat="1" ht="12.75">
      <c r="A28" s="8"/>
      <c r="B28" s="11"/>
      <c r="C28" s="11"/>
      <c r="D28" s="13"/>
      <c r="E28" s="14"/>
      <c r="F28" s="11"/>
      <c r="G28" s="11"/>
      <c r="H28" s="12"/>
      <c r="I28" s="12"/>
      <c r="L28" s="10"/>
    </row>
    <row r="29" spans="1:12" s="9" customFormat="1" ht="12.75">
      <c r="A29" s="8"/>
      <c r="B29" s="26" t="s">
        <v>39</v>
      </c>
      <c r="C29" s="26"/>
      <c r="D29" s="28"/>
      <c r="E29" s="80" t="s">
        <v>35</v>
      </c>
      <c r="F29" s="80"/>
      <c r="G29" s="35" t="s">
        <v>3</v>
      </c>
      <c r="H29" s="36" t="s">
        <v>36</v>
      </c>
      <c r="I29" s="36" t="s">
        <v>3</v>
      </c>
      <c r="J29" s="35" t="s">
        <v>37</v>
      </c>
      <c r="L29" s="10"/>
    </row>
    <row r="30" spans="1:12" s="9" customFormat="1" ht="12.75">
      <c r="A30" s="8"/>
      <c r="B30" s="26"/>
      <c r="C30" s="26"/>
      <c r="D30" s="28"/>
      <c r="E30" s="34"/>
      <c r="F30" s="26"/>
      <c r="G30" s="26"/>
      <c r="H30" s="27"/>
      <c r="I30" s="27"/>
      <c r="J30" s="26"/>
      <c r="L30" s="10"/>
    </row>
    <row r="31" spans="1:15" s="9" customFormat="1" ht="12.75">
      <c r="A31" s="8"/>
      <c r="B31" s="85" t="s">
        <v>47</v>
      </c>
      <c r="C31" s="85"/>
      <c r="D31" s="85"/>
      <c r="E31" s="79">
        <v>119000</v>
      </c>
      <c r="F31" s="79"/>
      <c r="G31" s="41" t="s">
        <v>3</v>
      </c>
      <c r="H31" s="15">
        <v>4</v>
      </c>
      <c r="I31" s="42" t="s">
        <v>3</v>
      </c>
      <c r="J31" s="16">
        <v>1.85</v>
      </c>
      <c r="L31" s="10"/>
      <c r="M31" s="9">
        <v>119000</v>
      </c>
      <c r="N31" s="9">
        <v>4</v>
      </c>
      <c r="O31" s="9">
        <v>1.85</v>
      </c>
    </row>
    <row r="32" spans="1:12" s="9" customFormat="1" ht="12.75">
      <c r="A32" s="8"/>
      <c r="B32" s="26"/>
      <c r="C32" s="26"/>
      <c r="D32" s="28"/>
      <c r="E32" s="83">
        <f>IF(OR(E31="",E31=M31),"","Wrong")</f>
      </c>
      <c r="F32" s="83"/>
      <c r="G32" s="26"/>
      <c r="H32" s="37">
        <f>IF(OR(H31="",H31=N31),"","Wrong")</f>
      </c>
      <c r="I32" s="38"/>
      <c r="J32" s="37">
        <f>IF(OR(J31="",J31=O31),"","Wrong")</f>
      </c>
      <c r="L32" s="10"/>
    </row>
    <row r="33" spans="1:12" s="9" customFormat="1" ht="12.75">
      <c r="A33" s="8"/>
      <c r="B33" s="85" t="s">
        <v>47</v>
      </c>
      <c r="C33" s="85"/>
      <c r="D33" s="85"/>
      <c r="E33" s="82">
        <f>IF(AND(E31&gt;0,H31&gt;0,J31&gt;0),E31*H31*J31,"")</f>
        <v>880600</v>
      </c>
      <c r="F33" s="82"/>
      <c r="G33" s="35"/>
      <c r="H33" s="39"/>
      <c r="I33" s="36"/>
      <c r="J33" s="40"/>
      <c r="L33" s="10"/>
    </row>
    <row r="34" spans="1:12" s="9" customFormat="1" ht="12.75">
      <c r="A34" s="8"/>
      <c r="B34" s="11"/>
      <c r="C34" s="11"/>
      <c r="D34" s="13"/>
      <c r="E34" s="14"/>
      <c r="F34" s="11"/>
      <c r="G34" s="11"/>
      <c r="H34" s="12"/>
      <c r="I34" s="12"/>
      <c r="L34" s="10"/>
    </row>
    <row r="35" spans="1:12" s="9" customFormat="1" ht="12.75">
      <c r="A35" s="8"/>
      <c r="B35" s="85" t="s">
        <v>42</v>
      </c>
      <c r="C35" s="85"/>
      <c r="D35" s="85"/>
      <c r="E35" s="80" t="s">
        <v>43</v>
      </c>
      <c r="F35" s="80"/>
      <c r="G35" s="43" t="s">
        <v>44</v>
      </c>
      <c r="H35" s="84" t="s">
        <v>45</v>
      </c>
      <c r="I35" s="84"/>
      <c r="J35" s="26"/>
      <c r="L35" s="10"/>
    </row>
    <row r="36" spans="1:12" s="9" customFormat="1" ht="12.75">
      <c r="A36" s="8"/>
      <c r="B36" s="26"/>
      <c r="C36" s="26"/>
      <c r="D36" s="28"/>
      <c r="E36" s="34"/>
      <c r="F36" s="26"/>
      <c r="G36" s="35"/>
      <c r="H36" s="27"/>
      <c r="I36" s="27"/>
      <c r="J36" s="26"/>
      <c r="L36" s="10"/>
    </row>
    <row r="37" spans="1:15" s="9" customFormat="1" ht="12.75">
      <c r="A37" s="8"/>
      <c r="B37" s="85" t="s">
        <v>48</v>
      </c>
      <c r="C37" s="85"/>
      <c r="D37" s="85"/>
      <c r="E37" s="86">
        <v>1300000</v>
      </c>
      <c r="F37" s="86"/>
      <c r="G37" s="43" t="s">
        <v>44</v>
      </c>
      <c r="H37" s="86">
        <v>1275680</v>
      </c>
      <c r="I37" s="86"/>
      <c r="J37" s="26"/>
      <c r="L37" s="10"/>
      <c r="M37" s="9">
        <v>1300000</v>
      </c>
      <c r="O37" s="9">
        <v>1275680</v>
      </c>
    </row>
    <row r="38" spans="1:12" s="9" customFormat="1" ht="12.75">
      <c r="A38" s="8"/>
      <c r="B38" s="26"/>
      <c r="C38" s="26"/>
      <c r="D38" s="28"/>
      <c r="E38" s="83">
        <f>IF(OR(E37="",E37=M37),"","Wrong")</f>
      </c>
      <c r="F38" s="83"/>
      <c r="G38" s="26"/>
      <c r="H38" s="83">
        <f>IF(OR(H37="",H37=O37),"","Wrong")</f>
      </c>
      <c r="I38" s="83"/>
      <c r="J38" s="26"/>
      <c r="L38" s="10"/>
    </row>
    <row r="39" spans="1:15" s="9" customFormat="1" ht="12.75">
      <c r="A39" s="8"/>
      <c r="B39" s="85" t="s">
        <v>48</v>
      </c>
      <c r="C39" s="85"/>
      <c r="D39" s="85"/>
      <c r="E39" s="87">
        <f>IF(AND(E37&gt;0,H37&gt;0),E37-H37,"")</f>
        <v>24320</v>
      </c>
      <c r="F39" s="87"/>
      <c r="G39" s="88" t="s">
        <v>49</v>
      </c>
      <c r="H39" s="88"/>
      <c r="I39" s="27"/>
      <c r="J39" s="26"/>
      <c r="L39" s="10"/>
      <c r="O39" s="9" t="s">
        <v>49</v>
      </c>
    </row>
    <row r="40" spans="1:12" s="9" customFormat="1" ht="12.75">
      <c r="A40" s="8"/>
      <c r="B40" s="26"/>
      <c r="C40" s="26"/>
      <c r="D40" s="28"/>
      <c r="E40" s="34"/>
      <c r="F40" s="26"/>
      <c r="G40" s="83">
        <f>IF(OR(G39="",G39=O39),"","Wrong")</f>
      </c>
      <c r="H40" s="83"/>
      <c r="I40" s="27"/>
      <c r="J40" s="26"/>
      <c r="L40" s="10"/>
    </row>
    <row r="41" spans="1:12" s="9" customFormat="1" ht="12.75">
      <c r="A41" s="8"/>
      <c r="B41" s="11"/>
      <c r="C41" s="11"/>
      <c r="D41" s="13"/>
      <c r="E41" s="14"/>
      <c r="F41" s="11"/>
      <c r="G41" s="11"/>
      <c r="H41" s="12"/>
      <c r="I41" s="12"/>
      <c r="J41" s="11"/>
      <c r="L41" s="10"/>
    </row>
    <row r="42" spans="1:12" s="9" customFormat="1" ht="12.75">
      <c r="A42" s="8"/>
      <c r="B42" s="85" t="s">
        <v>50</v>
      </c>
      <c r="C42" s="85"/>
      <c r="D42" s="85"/>
      <c r="E42" s="80" t="s">
        <v>51</v>
      </c>
      <c r="F42" s="80"/>
      <c r="G42" s="43" t="s">
        <v>44</v>
      </c>
      <c r="H42" s="91" t="s">
        <v>52</v>
      </c>
      <c r="I42" s="91"/>
      <c r="J42" s="26"/>
      <c r="L42" s="10"/>
    </row>
    <row r="43" spans="1:12" s="9" customFormat="1" ht="12.75">
      <c r="A43" s="8"/>
      <c r="B43" s="26"/>
      <c r="C43" s="26"/>
      <c r="D43" s="28"/>
      <c r="E43" s="34"/>
      <c r="F43" s="26"/>
      <c r="G43" s="35"/>
      <c r="H43" s="27"/>
      <c r="I43" s="27"/>
      <c r="J43" s="26"/>
      <c r="L43" s="10"/>
    </row>
    <row r="44" spans="1:15" s="9" customFormat="1" ht="12.75">
      <c r="A44" s="8"/>
      <c r="B44" s="89" t="s">
        <v>33</v>
      </c>
      <c r="C44" s="90"/>
      <c r="D44" s="90"/>
      <c r="E44" s="86">
        <v>927010</v>
      </c>
      <c r="F44" s="86"/>
      <c r="G44" s="43" t="s">
        <v>44</v>
      </c>
      <c r="H44" s="86">
        <v>880600</v>
      </c>
      <c r="I44" s="86"/>
      <c r="J44" s="26"/>
      <c r="L44" s="10"/>
      <c r="M44" s="9">
        <v>927010</v>
      </c>
      <c r="O44" s="9">
        <v>880600</v>
      </c>
    </row>
    <row r="45" spans="1:12" s="9" customFormat="1" ht="12.75">
      <c r="A45" s="8"/>
      <c r="B45" s="26"/>
      <c r="C45" s="26"/>
      <c r="D45" s="28"/>
      <c r="E45" s="83">
        <f>IF(OR(E44="",E44=M44),"","Wrong")</f>
      </c>
      <c r="F45" s="83"/>
      <c r="G45" s="26"/>
      <c r="H45" s="83">
        <f>IF(OR(H44="",H44=O44),"","Wrong")</f>
      </c>
      <c r="I45" s="83"/>
      <c r="J45" s="26"/>
      <c r="L45" s="10"/>
    </row>
    <row r="46" spans="1:15" s="9" customFormat="1" ht="12.75">
      <c r="A46" s="8"/>
      <c r="B46" s="89" t="s">
        <v>33</v>
      </c>
      <c r="C46" s="90"/>
      <c r="D46" s="90"/>
      <c r="E46" s="87">
        <f>IF(AND(E44&gt;0,H44&gt;0),E44-H44,"")</f>
        <v>46410</v>
      </c>
      <c r="F46" s="87"/>
      <c r="G46" s="88" t="s">
        <v>49</v>
      </c>
      <c r="H46" s="88"/>
      <c r="I46" s="27"/>
      <c r="J46" s="26"/>
      <c r="L46" s="10"/>
      <c r="O46" s="9" t="s">
        <v>49</v>
      </c>
    </row>
    <row r="47" spans="1:12" s="9" customFormat="1" ht="12.75">
      <c r="A47" s="8"/>
      <c r="B47" s="26"/>
      <c r="C47" s="26"/>
      <c r="D47" s="28"/>
      <c r="E47" s="34"/>
      <c r="F47" s="26"/>
      <c r="G47" s="83">
        <f>IF(OR(G46="",G46=O46),"","Wrong")</f>
      </c>
      <c r="H47" s="83"/>
      <c r="I47" s="27"/>
      <c r="J47" s="26"/>
      <c r="L47" s="10"/>
    </row>
    <row r="48" spans="1:12" s="9" customFormat="1" ht="12.75">
      <c r="A48" s="8"/>
      <c r="B48" s="11"/>
      <c r="C48" s="11"/>
      <c r="D48" s="13"/>
      <c r="E48" s="14"/>
      <c r="F48" s="11"/>
      <c r="G48" s="11"/>
      <c r="H48" s="12"/>
      <c r="I48" s="12"/>
      <c r="L48" s="10"/>
    </row>
    <row r="49" spans="1:12" ht="12.75">
      <c r="A49" s="1"/>
      <c r="B49" s="1"/>
      <c r="C49" s="1"/>
      <c r="D49" s="2"/>
      <c r="E49" s="2"/>
      <c r="F49" s="1"/>
      <c r="G49" s="1"/>
      <c r="H49" s="2"/>
      <c r="I49" s="2"/>
      <c r="J49" s="1"/>
      <c r="K49" s="1"/>
      <c r="L49" s="2"/>
    </row>
    <row r="50" spans="1:12" ht="12.75">
      <c r="A50" s="1"/>
      <c r="B50" s="1"/>
      <c r="C50" s="1"/>
      <c r="D50" s="2"/>
      <c r="E50" s="2"/>
      <c r="F50" s="1"/>
      <c r="G50" s="1"/>
      <c r="H50" s="2"/>
      <c r="I50" s="2"/>
      <c r="J50" s="1"/>
      <c r="K50" s="1"/>
      <c r="L50" s="2"/>
    </row>
    <row r="51" spans="1:12" ht="12.75">
      <c r="A51" s="1" t="s">
        <v>8</v>
      </c>
      <c r="B51" s="1" t="s">
        <v>60</v>
      </c>
      <c r="C51" s="1"/>
      <c r="D51" s="2"/>
      <c r="E51" s="2"/>
      <c r="F51" s="1"/>
      <c r="G51" s="1"/>
      <c r="H51" s="2"/>
      <c r="I51" s="2"/>
      <c r="J51" s="1"/>
      <c r="K51" s="1"/>
      <c r="L51" s="2"/>
    </row>
    <row r="52" spans="1:12" ht="12.75">
      <c r="A52" s="1"/>
      <c r="B52" s="31"/>
      <c r="C52" s="30" t="s">
        <v>9</v>
      </c>
      <c r="D52" s="25"/>
      <c r="E52" s="25"/>
      <c r="F52" s="31" t="s">
        <v>10</v>
      </c>
      <c r="G52" s="30" t="s">
        <v>3</v>
      </c>
      <c r="H52" s="25" t="s">
        <v>6</v>
      </c>
      <c r="I52" s="25"/>
      <c r="J52" s="31" t="s">
        <v>7</v>
      </c>
      <c r="K52" s="30" t="s">
        <v>3</v>
      </c>
      <c r="L52" s="25" t="s">
        <v>6</v>
      </c>
    </row>
    <row r="53" spans="1:16" ht="12.75">
      <c r="A53" s="1"/>
      <c r="B53" s="44"/>
      <c r="C53" s="44"/>
      <c r="D53" s="44"/>
      <c r="E53" s="44"/>
      <c r="F53" s="18">
        <v>480000</v>
      </c>
      <c r="G53" s="46" t="s">
        <v>3</v>
      </c>
      <c r="H53" s="19">
        <v>2.68</v>
      </c>
      <c r="I53" s="56"/>
      <c r="J53" s="18">
        <v>476000</v>
      </c>
      <c r="K53" s="46" t="s">
        <v>3</v>
      </c>
      <c r="L53" s="19">
        <v>2.68</v>
      </c>
      <c r="M53">
        <v>480000</v>
      </c>
      <c r="O53">
        <v>476000</v>
      </c>
      <c r="P53">
        <v>2.68</v>
      </c>
    </row>
    <row r="54" spans="1:13" ht="12.75">
      <c r="A54" s="1"/>
      <c r="B54" s="17">
        <v>1300000</v>
      </c>
      <c r="C54" s="46"/>
      <c r="D54" s="44"/>
      <c r="E54" s="44"/>
      <c r="F54" s="55">
        <f>IF(AND(F53&gt;0,H53&gt;0),F53*H53,"")</f>
        <v>1286400</v>
      </c>
      <c r="G54" s="46"/>
      <c r="H54" s="44"/>
      <c r="I54" s="44"/>
      <c r="J54" s="48"/>
      <c r="K54" s="46"/>
      <c r="L54" s="55">
        <f>IF(AND(L53&gt;0,J53&gt;0),L53*J53,"")</f>
        <v>1275680</v>
      </c>
      <c r="M54">
        <v>1300000</v>
      </c>
    </row>
    <row r="55" spans="1:12" ht="12.75">
      <c r="A55" s="1"/>
      <c r="B55" s="45">
        <f>IF(B54&gt;0,IF(B54=M54,"","Wrong FOH"),"")</f>
      </c>
      <c r="C55" s="46"/>
      <c r="D55" s="47"/>
      <c r="E55" s="44"/>
      <c r="F55" s="45">
        <f>IF(F53&gt;0,IF(F53=M53,"","DH Wrong"),"")</f>
      </c>
      <c r="G55" s="46"/>
      <c r="H55" s="47">
        <f>IF(H53&gt;0,IF(H53=P53,"","SR Wrong"),"")</f>
      </c>
      <c r="I55" s="44"/>
      <c r="J55" s="45">
        <f>IF(J53&gt;0,IF(J53=O53,"","SH Wrong"),"")</f>
      </c>
      <c r="K55" s="46"/>
      <c r="L55" s="47">
        <f>IF(L53&gt;0,IF(L53=P53,"","SR Wrong"),"")</f>
      </c>
    </row>
    <row r="56" spans="1:12" ht="12.75">
      <c r="A56" s="1"/>
      <c r="B56" s="48"/>
      <c r="C56" s="49"/>
      <c r="D56" s="50">
        <f>IF(AND(B54&gt;0,F53&gt;0,H53&gt;0),ABS(B54-F54),"")</f>
        <v>13600</v>
      </c>
      <c r="E56" s="51" t="str">
        <f>IF(AND(B54&gt;0,F53&gt;0,H53&gt;0),IF(B54&gt;F54,"U","F"),"")</f>
        <v>U</v>
      </c>
      <c r="F56" s="51"/>
      <c r="G56" s="49"/>
      <c r="H56" s="50">
        <f>IF(AND(H53&gt;0,F53&gt;0,J53&gt;0,L53&gt;0),ABS(F54-L54),"")</f>
        <v>10720</v>
      </c>
      <c r="I56" s="51" t="str">
        <f>IF(AND(F53&gt;0,J53&gt;0),IF(F53&gt;J53,"U","F"),"")</f>
        <v>U</v>
      </c>
      <c r="J56" s="51"/>
      <c r="K56" s="52"/>
      <c r="L56" s="44"/>
    </row>
    <row r="57" spans="1:12" ht="12.75">
      <c r="A57" s="1"/>
      <c r="B57" s="48"/>
      <c r="C57" s="53"/>
      <c r="D57" s="54" t="s">
        <v>11</v>
      </c>
      <c r="E57" s="54"/>
      <c r="F57" s="53"/>
      <c r="G57" s="53"/>
      <c r="H57" s="54" t="s">
        <v>12</v>
      </c>
      <c r="I57" s="54"/>
      <c r="J57" s="53"/>
      <c r="K57" s="53"/>
      <c r="L57" s="44"/>
    </row>
    <row r="58" spans="4:12" ht="12.75">
      <c r="D58" s="4"/>
      <c r="E58" s="4"/>
      <c r="H58" s="4"/>
      <c r="I58" s="4"/>
      <c r="L58" s="4"/>
    </row>
    <row r="59" spans="1:12" ht="12.75">
      <c r="A59" s="1" t="s">
        <v>13</v>
      </c>
      <c r="B59" s="1" t="s">
        <v>61</v>
      </c>
      <c r="C59" s="1"/>
      <c r="D59" s="2"/>
      <c r="E59" s="2"/>
      <c r="F59" s="1"/>
      <c r="G59" s="1"/>
      <c r="H59" s="2"/>
      <c r="I59" s="2"/>
      <c r="J59" s="1"/>
      <c r="K59" s="1"/>
      <c r="L59" s="2"/>
    </row>
    <row r="60" spans="1:12" ht="12.75">
      <c r="A60" s="1"/>
      <c r="B60" s="31"/>
      <c r="C60" s="30" t="s">
        <v>14</v>
      </c>
      <c r="D60" s="25"/>
      <c r="E60" s="25"/>
      <c r="F60" s="31" t="s">
        <v>5</v>
      </c>
      <c r="G60" s="30" t="s">
        <v>3</v>
      </c>
      <c r="H60" s="25" t="s">
        <v>6</v>
      </c>
      <c r="I60" s="25"/>
      <c r="J60" s="31" t="s">
        <v>7</v>
      </c>
      <c r="K60" s="30" t="s">
        <v>3</v>
      </c>
      <c r="L60" s="25" t="s">
        <v>6</v>
      </c>
    </row>
    <row r="61" spans="1:16" ht="12.75">
      <c r="A61" s="1"/>
      <c r="B61" s="44"/>
      <c r="C61" s="44"/>
      <c r="D61" s="44"/>
      <c r="E61" s="44"/>
      <c r="F61" s="18">
        <v>487900</v>
      </c>
      <c r="G61" s="46" t="s">
        <v>3</v>
      </c>
      <c r="H61" s="19">
        <v>1.85</v>
      </c>
      <c r="I61" s="56"/>
      <c r="J61" s="18">
        <v>476000</v>
      </c>
      <c r="K61" s="46" t="s">
        <v>3</v>
      </c>
      <c r="L61" s="19">
        <v>1.85</v>
      </c>
      <c r="M61">
        <v>487900</v>
      </c>
      <c r="O61">
        <v>476000</v>
      </c>
      <c r="P61">
        <v>1.85</v>
      </c>
    </row>
    <row r="62" spans="1:13" ht="12.75">
      <c r="A62" s="1"/>
      <c r="B62" s="17">
        <v>927010</v>
      </c>
      <c r="C62" s="46"/>
      <c r="D62" s="44"/>
      <c r="E62" s="44"/>
      <c r="F62" s="55">
        <f>IF(AND(F61&gt;0,H61&gt;0),F61*H61,"")</f>
        <v>902615</v>
      </c>
      <c r="G62" s="46"/>
      <c r="H62" s="44"/>
      <c r="I62" s="44"/>
      <c r="J62" s="48"/>
      <c r="K62" s="46"/>
      <c r="L62" s="55">
        <f>IF(AND(L61&gt;0,J61&gt;0),L61*J61,"")</f>
        <v>880600</v>
      </c>
      <c r="M62">
        <v>927010</v>
      </c>
    </row>
    <row r="63" spans="1:12" ht="12.75">
      <c r="A63" s="1"/>
      <c r="B63" s="45">
        <f>IF(B62&gt;0,IF(B62=M62,"","Wrong VOH"),"")</f>
      </c>
      <c r="C63" s="46"/>
      <c r="D63" s="47"/>
      <c r="E63" s="44"/>
      <c r="F63" s="45">
        <f>IF(F61&gt;0,IF(F61=M61,"","AH Wrong"),"")</f>
      </c>
      <c r="G63" s="46"/>
      <c r="H63" s="47">
        <f>IF(H61&gt;0,IF(H61=P61,"","SR Wrong"),"")</f>
      </c>
      <c r="I63" s="44"/>
      <c r="J63" s="45">
        <f>IF(J61&gt;0,IF(J61=O61,"","SH Wrong"),"")</f>
      </c>
      <c r="K63" s="46"/>
      <c r="L63" s="47">
        <f>IF(L61&gt;0,IF(L61=P61,"","SR Wrong"),"")</f>
      </c>
    </row>
    <row r="64" spans="1:12" ht="12.75">
      <c r="A64" s="1"/>
      <c r="B64" s="48"/>
      <c r="C64" s="49"/>
      <c r="D64" s="50">
        <f>IF(AND(B62&gt;0,F61&gt;0,H61&gt;0),ABS(B62-F62),"")</f>
        <v>24395</v>
      </c>
      <c r="E64" s="51" t="str">
        <f>IF(AND(B62&gt;0,F61&gt;0,H61&gt;0),IF(B62&gt;F62,"U","F"),"")</f>
        <v>U</v>
      </c>
      <c r="F64" s="51"/>
      <c r="G64" s="49"/>
      <c r="H64" s="50">
        <f>IF(AND(H61&gt;0,F61&gt;0,J61&gt;0,L61&gt;0),ABS(F62-L62),"")</f>
        <v>22015</v>
      </c>
      <c r="I64" s="51" t="str">
        <f>IF(AND(F61&gt;0,J61&gt;0),IF(F61&gt;J61,"U","F"),"")</f>
        <v>U</v>
      </c>
      <c r="J64" s="51"/>
      <c r="K64" s="52"/>
      <c r="L64" s="44"/>
    </row>
    <row r="65" spans="1:12" ht="12.75">
      <c r="A65" s="1"/>
      <c r="B65" s="48"/>
      <c r="C65" s="53"/>
      <c r="D65" s="54" t="s">
        <v>11</v>
      </c>
      <c r="E65" s="54"/>
      <c r="F65" s="53"/>
      <c r="G65" s="53"/>
      <c r="H65" s="54" t="s">
        <v>15</v>
      </c>
      <c r="I65" s="54"/>
      <c r="J65" s="53"/>
      <c r="K65" s="53"/>
      <c r="L65" s="44"/>
    </row>
    <row r="66" spans="1:12" ht="12.75">
      <c r="A66" s="3"/>
      <c r="B66" s="1"/>
      <c r="C66" s="1"/>
      <c r="D66" s="2"/>
      <c r="E66" s="2"/>
      <c r="F66" s="1"/>
      <c r="G66" s="1"/>
      <c r="H66" s="2"/>
      <c r="I66" s="2"/>
      <c r="J66" s="1"/>
      <c r="K66" s="1"/>
      <c r="L66" s="2"/>
    </row>
    <row r="67" spans="1:12" ht="12.75">
      <c r="A67" s="3" t="s">
        <v>16</v>
      </c>
      <c r="B67" s="81" t="s">
        <v>53</v>
      </c>
      <c r="C67" s="81"/>
      <c r="D67" s="81"/>
      <c r="E67" s="81"/>
      <c r="F67" s="81"/>
      <c r="G67" s="81"/>
      <c r="H67" s="81"/>
      <c r="I67" s="2"/>
      <c r="J67" s="1"/>
      <c r="K67" s="1"/>
      <c r="L67" s="2"/>
    </row>
    <row r="68" spans="1:14" ht="12.75">
      <c r="A68" s="3"/>
      <c r="B68" s="92" t="s">
        <v>62</v>
      </c>
      <c r="C68" s="92"/>
      <c r="D68" s="20">
        <v>10720</v>
      </c>
      <c r="E68" s="21" t="s">
        <v>54</v>
      </c>
      <c r="F68" s="58">
        <f>IF(OR(E68="",E68=N68),"","Wrong")</f>
      </c>
      <c r="G68" s="48"/>
      <c r="H68" s="44"/>
      <c r="I68" s="2"/>
      <c r="J68" s="1"/>
      <c r="K68" s="1"/>
      <c r="L68" s="2"/>
      <c r="M68">
        <v>10720</v>
      </c>
      <c r="N68" t="s">
        <v>54</v>
      </c>
    </row>
    <row r="69" spans="1:12" ht="12.75">
      <c r="A69" s="3"/>
      <c r="B69" s="57"/>
      <c r="C69" s="57"/>
      <c r="D69" s="33">
        <f>IF(OR(D68="",D68=M68),"","Wrong")</f>
      </c>
      <c r="E69" s="44"/>
      <c r="F69" s="48"/>
      <c r="G69" s="48"/>
      <c r="H69" s="44"/>
      <c r="I69" s="2"/>
      <c r="J69" s="1"/>
      <c r="K69" s="1"/>
      <c r="L69" s="2"/>
    </row>
    <row r="70" spans="1:14" ht="12.75">
      <c r="A70" s="3"/>
      <c r="B70" s="92" t="s">
        <v>63</v>
      </c>
      <c r="C70" s="92"/>
      <c r="D70" s="92"/>
      <c r="E70" s="94">
        <v>22015</v>
      </c>
      <c r="F70" s="95"/>
      <c r="G70" s="21" t="s">
        <v>54</v>
      </c>
      <c r="H70" s="58">
        <f>IF(OR(G70="",G70=N70),"","  Wrong")</f>
      </c>
      <c r="I70" s="2"/>
      <c r="J70" s="1"/>
      <c r="K70" s="1"/>
      <c r="L70" s="2"/>
      <c r="M70">
        <v>22015</v>
      </c>
      <c r="N70" t="s">
        <v>54</v>
      </c>
    </row>
    <row r="71" spans="1:12" ht="12.75">
      <c r="A71" s="3"/>
      <c r="B71" s="48"/>
      <c r="C71" s="48"/>
      <c r="D71" s="44"/>
      <c r="E71" s="93">
        <f>IF(OR(E70="",E70=M70),"","Wrong")</f>
      </c>
      <c r="F71" s="93"/>
      <c r="G71" s="48"/>
      <c r="H71" s="44"/>
      <c r="I71" s="2"/>
      <c r="J71" s="1"/>
      <c r="K71" s="1"/>
      <c r="L71" s="2"/>
    </row>
    <row r="72" spans="1:14" ht="12.75">
      <c r="A72" s="3"/>
      <c r="B72" s="92" t="s">
        <v>64</v>
      </c>
      <c r="C72" s="92"/>
      <c r="D72" s="20">
        <v>37995</v>
      </c>
      <c r="E72" s="21" t="s">
        <v>54</v>
      </c>
      <c r="F72" s="58">
        <f>IF(OR(E72="",E72=N72),"","Wrong")</f>
      </c>
      <c r="G72" s="48"/>
      <c r="H72" s="44"/>
      <c r="I72" s="2"/>
      <c r="J72" s="1"/>
      <c r="K72" s="1"/>
      <c r="L72" s="2"/>
      <c r="M72">
        <v>37995</v>
      </c>
      <c r="N72" t="s">
        <v>54</v>
      </c>
    </row>
    <row r="73" spans="1:12" ht="12.75">
      <c r="A73" s="3"/>
      <c r="B73" s="48"/>
      <c r="C73" s="48"/>
      <c r="D73" s="33">
        <f>IF(OR(D72="",D72=M72),"","Wrong")</f>
      </c>
      <c r="E73" s="44"/>
      <c r="F73" s="48"/>
      <c r="G73" s="48"/>
      <c r="H73" s="44"/>
      <c r="I73" s="2"/>
      <c r="J73" s="1"/>
      <c r="K73" s="1"/>
      <c r="L73" s="2"/>
    </row>
    <row r="74" spans="1:12" ht="12.75">
      <c r="A74" s="3"/>
      <c r="B74" s="1"/>
      <c r="C74" s="1"/>
      <c r="D74" s="2"/>
      <c r="E74" s="2"/>
      <c r="F74" s="1"/>
      <c r="G74" s="1"/>
      <c r="H74" s="2"/>
      <c r="I74" s="2"/>
      <c r="J74" s="1"/>
      <c r="K74" s="1"/>
      <c r="L74" s="2"/>
    </row>
    <row r="76" spans="1:12" ht="12.75">
      <c r="A76" s="22" t="s">
        <v>55</v>
      </c>
      <c r="B76" s="29" t="s">
        <v>17</v>
      </c>
      <c r="C76" s="29"/>
      <c r="D76" s="29"/>
      <c r="E76" s="29"/>
      <c r="F76" s="29"/>
      <c r="G76" s="29"/>
      <c r="H76" s="29"/>
      <c r="I76" s="29"/>
      <c r="J76" s="30" t="s">
        <v>18</v>
      </c>
      <c r="K76" s="30"/>
      <c r="L76" s="30" t="s">
        <v>19</v>
      </c>
    </row>
    <row r="77" spans="1:13" ht="12.75">
      <c r="A77" s="6"/>
      <c r="B77" s="48" t="s">
        <v>20</v>
      </c>
      <c r="C77" s="48"/>
      <c r="D77" s="48"/>
      <c r="E77" s="48"/>
      <c r="F77" s="48"/>
      <c r="G77" s="48"/>
      <c r="H77" s="48"/>
      <c r="I77" s="45">
        <f>IF(J77&gt;0,IF(J77=M77,"","Wrong"),"")</f>
      </c>
      <c r="J77" s="23">
        <v>2156280</v>
      </c>
      <c r="K77" s="48"/>
      <c r="L77" s="48"/>
      <c r="M77">
        <v>2156280</v>
      </c>
    </row>
    <row r="78" spans="2:14" ht="12.75">
      <c r="B78" s="48"/>
      <c r="C78" s="48" t="s">
        <v>21</v>
      </c>
      <c r="D78" s="48"/>
      <c r="E78" s="48"/>
      <c r="F78" s="48"/>
      <c r="G78" s="48"/>
      <c r="H78" s="48"/>
      <c r="I78" s="48"/>
      <c r="J78" s="48"/>
      <c r="K78" s="45">
        <f>IF(L78&gt;0,IF(L78=N78,"","Wrong"),"")</f>
      </c>
      <c r="L78" s="23">
        <v>880600</v>
      </c>
      <c r="N78">
        <v>880600</v>
      </c>
    </row>
    <row r="79" spans="2:14" ht="12.75">
      <c r="B79" s="48"/>
      <c r="C79" s="48" t="s">
        <v>22</v>
      </c>
      <c r="D79" s="48"/>
      <c r="E79" s="48"/>
      <c r="F79" s="48"/>
      <c r="G79" s="48"/>
      <c r="H79" s="48"/>
      <c r="I79" s="48"/>
      <c r="J79" s="48"/>
      <c r="K79" s="45">
        <f>IF(L79&gt;0,IF(L79=N79,"","Wrong"),"")</f>
      </c>
      <c r="L79" s="24">
        <v>1275680</v>
      </c>
      <c r="N79">
        <v>1275680</v>
      </c>
    </row>
    <row r="80" spans="2:12" ht="12.7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3" ht="12.75">
      <c r="A81" s="6"/>
      <c r="B81" s="48" t="s">
        <v>21</v>
      </c>
      <c r="C81" s="48"/>
      <c r="D81" s="48"/>
      <c r="E81" s="48"/>
      <c r="F81" s="48"/>
      <c r="G81" s="48"/>
      <c r="H81" s="48"/>
      <c r="I81" s="45">
        <f>IF(J81&gt;0,IF(J81=M81,"","Wrong"),"")</f>
      </c>
      <c r="J81" s="23">
        <v>927010</v>
      </c>
      <c r="K81" s="48"/>
      <c r="L81" s="48"/>
      <c r="M81">
        <v>927010</v>
      </c>
    </row>
    <row r="82" spans="2:13" ht="12.75">
      <c r="B82" s="48" t="s">
        <v>22</v>
      </c>
      <c r="C82" s="48"/>
      <c r="D82" s="48"/>
      <c r="E82" s="48"/>
      <c r="F82" s="48"/>
      <c r="G82" s="48"/>
      <c r="H82" s="48"/>
      <c r="I82" s="45">
        <f>IF(J82&gt;0,IF(J82=M82,"","Wrong"),"")</f>
      </c>
      <c r="J82" s="24">
        <v>1300000</v>
      </c>
      <c r="K82" s="48"/>
      <c r="L82" s="48"/>
      <c r="M82">
        <v>1300000</v>
      </c>
    </row>
    <row r="83" spans="2:14" ht="12.75">
      <c r="B83" s="48"/>
      <c r="C83" s="48" t="s">
        <v>23</v>
      </c>
      <c r="D83" s="48"/>
      <c r="E83" s="48"/>
      <c r="F83" s="48"/>
      <c r="G83" s="48"/>
      <c r="H83" s="48"/>
      <c r="I83" s="48"/>
      <c r="J83" s="48"/>
      <c r="K83" s="45">
        <f>IF(L83&gt;0,IF(L83=N83,"","Wrong"),"")</f>
      </c>
      <c r="L83" s="23">
        <v>2227010</v>
      </c>
      <c r="N83">
        <v>2227010</v>
      </c>
    </row>
    <row r="84" spans="2:12" ht="12.7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3" ht="12.75">
      <c r="A85" s="6"/>
      <c r="B85" s="48" t="s">
        <v>28</v>
      </c>
      <c r="C85" s="48"/>
      <c r="D85" s="48"/>
      <c r="E85" s="48"/>
      <c r="F85" s="48"/>
      <c r="G85" s="48"/>
      <c r="H85" s="48"/>
      <c r="I85" s="45">
        <f>IF(J85&gt;0,IF(J85=M85,"","Wrong"),"")</f>
      </c>
      <c r="J85" s="23">
        <v>13600</v>
      </c>
      <c r="K85" s="48"/>
      <c r="L85" s="48"/>
      <c r="M85">
        <v>13600</v>
      </c>
    </row>
    <row r="86" spans="2:13" ht="12.75">
      <c r="B86" s="48" t="s">
        <v>25</v>
      </c>
      <c r="C86" s="48"/>
      <c r="D86" s="48"/>
      <c r="E86" s="48"/>
      <c r="F86" s="48"/>
      <c r="G86" s="48"/>
      <c r="H86" s="48"/>
      <c r="I86" s="45">
        <f>IF(J86&gt;0,IF(J86=M86,"","Wrong"),"")</f>
      </c>
      <c r="J86" s="24">
        <v>10720</v>
      </c>
      <c r="K86" s="48"/>
      <c r="L86" s="48"/>
      <c r="M86">
        <v>10720</v>
      </c>
    </row>
    <row r="87" spans="2:13" ht="12.75">
      <c r="B87" s="48" t="s">
        <v>26</v>
      </c>
      <c r="C87" s="48"/>
      <c r="D87" s="48"/>
      <c r="E87" s="48"/>
      <c r="F87" s="48"/>
      <c r="G87" s="48"/>
      <c r="H87" s="48"/>
      <c r="I87" s="45">
        <f>IF(J87&gt;0,IF(J87=M87,"","Wrong"),"")</f>
      </c>
      <c r="J87" s="24">
        <v>24395</v>
      </c>
      <c r="K87" s="48"/>
      <c r="L87" s="48"/>
      <c r="M87">
        <v>24395</v>
      </c>
    </row>
    <row r="88" spans="2:13" ht="12.75">
      <c r="B88" s="48" t="s">
        <v>27</v>
      </c>
      <c r="C88" s="48"/>
      <c r="D88" s="48"/>
      <c r="E88" s="48"/>
      <c r="F88" s="48"/>
      <c r="G88" s="48"/>
      <c r="H88" s="48"/>
      <c r="I88" s="45">
        <f>IF(J88&gt;0,IF(J88=M88,"","Wrong"),"")</f>
      </c>
      <c r="J88" s="24">
        <v>22015</v>
      </c>
      <c r="K88" s="48"/>
      <c r="L88" s="48"/>
      <c r="M88">
        <v>22015</v>
      </c>
    </row>
    <row r="89" spans="2:14" ht="12.75">
      <c r="B89" s="48"/>
      <c r="C89" s="48" t="s">
        <v>22</v>
      </c>
      <c r="D89" s="48"/>
      <c r="E89" s="48"/>
      <c r="F89" s="48"/>
      <c r="G89" s="48"/>
      <c r="H89" s="48"/>
      <c r="I89" s="48"/>
      <c r="J89" s="48"/>
      <c r="K89" s="45">
        <f>IF(L89&gt;0,IF(L89=N89,"","Wrong"),"")</f>
      </c>
      <c r="L89" s="23">
        <v>24320</v>
      </c>
      <c r="N89">
        <v>24320</v>
      </c>
    </row>
    <row r="90" spans="2:14" ht="12.75">
      <c r="B90" s="48"/>
      <c r="C90" s="48" t="s">
        <v>21</v>
      </c>
      <c r="D90" s="48"/>
      <c r="E90" s="48"/>
      <c r="F90" s="48"/>
      <c r="G90" s="48"/>
      <c r="H90" s="48"/>
      <c r="I90" s="48"/>
      <c r="J90" s="48"/>
      <c r="K90" s="45">
        <f>IF(L90&gt;0,IF(L90=N90,"","Wrong"),"")</f>
      </c>
      <c r="L90" s="24">
        <v>46410</v>
      </c>
      <c r="N90">
        <v>46410</v>
      </c>
    </row>
    <row r="91" spans="2:12" ht="12.7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3" ht="12.75">
      <c r="B92" s="48" t="s">
        <v>24</v>
      </c>
      <c r="C92" s="48"/>
      <c r="D92" s="48"/>
      <c r="E92" s="48"/>
      <c r="F92" s="48"/>
      <c r="G92" s="48"/>
      <c r="H92" s="48"/>
      <c r="I92" s="45">
        <f>IF(J92&gt;0,IF(J92=M92,"","Wrong"),"")</f>
      </c>
      <c r="J92" s="23">
        <v>70730</v>
      </c>
      <c r="K92" s="48"/>
      <c r="L92" s="48"/>
      <c r="M92">
        <v>70730</v>
      </c>
    </row>
    <row r="93" spans="2:14" ht="12.75">
      <c r="B93" s="48"/>
      <c r="C93" s="48" t="s">
        <v>28</v>
      </c>
      <c r="D93" s="48"/>
      <c r="E93" s="48"/>
      <c r="F93" s="48"/>
      <c r="G93" s="48"/>
      <c r="H93" s="48"/>
      <c r="I93" s="48"/>
      <c r="J93" s="48"/>
      <c r="K93" s="45">
        <f>IF(L93&gt;0,IF(L93=N93,"","Wrong"),"")</f>
      </c>
      <c r="L93" s="23">
        <v>13600</v>
      </c>
      <c r="N93">
        <v>13600</v>
      </c>
    </row>
    <row r="94" spans="2:14" ht="12.75">
      <c r="B94" s="48"/>
      <c r="C94" s="48" t="s">
        <v>25</v>
      </c>
      <c r="D94" s="48"/>
      <c r="E94" s="48"/>
      <c r="F94" s="48"/>
      <c r="G94" s="48"/>
      <c r="H94" s="48"/>
      <c r="I94" s="48"/>
      <c r="J94" s="48"/>
      <c r="K94" s="45">
        <f>IF(L94&gt;0,IF(L94=N94,"","Wrong"),"")</f>
      </c>
      <c r="L94" s="24">
        <v>10720</v>
      </c>
      <c r="N94">
        <v>10720</v>
      </c>
    </row>
    <row r="95" spans="2:14" ht="12.75">
      <c r="B95" s="48"/>
      <c r="C95" s="48" t="s">
        <v>26</v>
      </c>
      <c r="D95" s="48"/>
      <c r="E95" s="48"/>
      <c r="F95" s="48"/>
      <c r="G95" s="48"/>
      <c r="H95" s="48"/>
      <c r="I95" s="48"/>
      <c r="J95" s="48"/>
      <c r="K95" s="45">
        <f>IF(L95&gt;0,IF(L95=N95,"","Wrong"),"")</f>
      </c>
      <c r="L95" s="24">
        <v>24395</v>
      </c>
      <c r="N95">
        <v>24395</v>
      </c>
    </row>
    <row r="96" spans="2:14" ht="12.75">
      <c r="B96" s="48"/>
      <c r="C96" s="48" t="s">
        <v>27</v>
      </c>
      <c r="D96" s="48"/>
      <c r="E96" s="48"/>
      <c r="F96" s="48"/>
      <c r="G96" s="48"/>
      <c r="H96" s="48"/>
      <c r="I96" s="48"/>
      <c r="J96" s="48"/>
      <c r="K96" s="45">
        <f>IF(L96&gt;0,IF(L96=N96,"","Wrong"),"")</f>
      </c>
      <c r="L96" s="24">
        <v>22015</v>
      </c>
      <c r="N96">
        <v>22015</v>
      </c>
    </row>
  </sheetData>
  <sheetProtection password="A3F7" sheet="1" objects="1" scenarios="1"/>
  <mergeCells count="59">
    <mergeCell ref="B72:C72"/>
    <mergeCell ref="E71:F71"/>
    <mergeCell ref="B67:H67"/>
    <mergeCell ref="G47:H47"/>
    <mergeCell ref="B68:C68"/>
    <mergeCell ref="B70:D70"/>
    <mergeCell ref="E70:F70"/>
    <mergeCell ref="E45:F45"/>
    <mergeCell ref="H45:I45"/>
    <mergeCell ref="B46:D46"/>
    <mergeCell ref="E46:F46"/>
    <mergeCell ref="G46:H46"/>
    <mergeCell ref="B42:D42"/>
    <mergeCell ref="E42:F42"/>
    <mergeCell ref="H42:I42"/>
    <mergeCell ref="B44:D44"/>
    <mergeCell ref="E44:F44"/>
    <mergeCell ref="H44:I44"/>
    <mergeCell ref="B39:D39"/>
    <mergeCell ref="E39:F39"/>
    <mergeCell ref="G39:H39"/>
    <mergeCell ref="G40:H40"/>
    <mergeCell ref="B37:D37"/>
    <mergeCell ref="E37:F37"/>
    <mergeCell ref="H37:I37"/>
    <mergeCell ref="E38:F38"/>
    <mergeCell ref="H38:I38"/>
    <mergeCell ref="E35:F35"/>
    <mergeCell ref="H35:I35"/>
    <mergeCell ref="B25:D25"/>
    <mergeCell ref="B27:D27"/>
    <mergeCell ref="B31:D31"/>
    <mergeCell ref="B33:D33"/>
    <mergeCell ref="B35:D35"/>
    <mergeCell ref="E32:F32"/>
    <mergeCell ref="E33:F33"/>
    <mergeCell ref="E29:F29"/>
    <mergeCell ref="E27:F27"/>
    <mergeCell ref="E26:F26"/>
    <mergeCell ref="E16:I16"/>
    <mergeCell ref="E17:I17"/>
    <mergeCell ref="E18:F18"/>
    <mergeCell ref="H18:I18"/>
    <mergeCell ref="H1:J1"/>
    <mergeCell ref="E6:I6"/>
    <mergeCell ref="E9:I9"/>
    <mergeCell ref="E31:F31"/>
    <mergeCell ref="E19:F19"/>
    <mergeCell ref="H19:I19"/>
    <mergeCell ref="E23:F23"/>
    <mergeCell ref="E25:F25"/>
    <mergeCell ref="B5:I5"/>
    <mergeCell ref="B22:J22"/>
    <mergeCell ref="E14:I14"/>
    <mergeCell ref="E8:I8"/>
    <mergeCell ref="E11:F11"/>
    <mergeCell ref="H11:I11"/>
    <mergeCell ref="E10:F10"/>
    <mergeCell ref="H10:I10"/>
  </mergeCells>
  <dataValidations count="2">
    <dataValidation type="list" allowBlank="1" showInputMessage="1" showErrorMessage="1" sqref="G39 G46">
      <formula1>"Underapplied,Overapplied"</formula1>
    </dataValidation>
    <dataValidation type="list" allowBlank="1" showInputMessage="1" showErrorMessage="1" sqref="E68 G70 E72">
      <formula1>"U,F"</formula1>
    </dataValidation>
  </dataValidations>
  <printOptions/>
  <pageMargins left="0.75" right="0.75" top="1" bottom="1" header="0.5" footer="0.5"/>
  <pageSetup fitToHeight="2" fitToWidth="1" horizontalDpi="600" verticalDpi="600" orientation="portrait" scale="98"/>
  <headerFooter alignWithMargins="0">
    <oddFooter>&amp;L&amp;"Arial,Italic"&amp;8Cost Management&amp;R&amp;"Arial,Italic"&amp;8Hansen and Mowen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PageLayoutView="0" workbookViewId="0" topLeftCell="A6">
      <pane ySplit="3820" topLeftCell="A80" activePane="topLeft" state="split"/>
      <selection pane="topLeft" activeCell="P17" sqref="P17"/>
      <selection pane="bottomLeft" activeCell="J85" sqref="J85"/>
    </sheetView>
  </sheetViews>
  <sheetFormatPr defaultColWidth="11.421875" defaultRowHeight="12.75"/>
  <cols>
    <col min="7" max="7" width="20.8515625" style="0" customWidth="1"/>
    <col min="10" max="10" width="15.140625" style="0" customWidth="1"/>
    <col min="12" max="12" width="15.140625" style="0" customWidth="1"/>
  </cols>
  <sheetData>
    <row r="1" ht="12.75">
      <c r="B1" s="59" t="s">
        <v>66</v>
      </c>
    </row>
    <row r="2" ht="12.75">
      <c r="B2" s="59" t="s">
        <v>67</v>
      </c>
    </row>
    <row r="3" ht="12.75">
      <c r="B3" t="s">
        <v>68</v>
      </c>
    </row>
    <row r="4" ht="12.75">
      <c r="B4" t="s">
        <v>69</v>
      </c>
    </row>
    <row r="5" ht="12.75">
      <c r="B5" t="s">
        <v>70</v>
      </c>
    </row>
    <row r="6" ht="12.75">
      <c r="B6" t="s">
        <v>103</v>
      </c>
    </row>
    <row r="7" ht="12.75">
      <c r="B7" t="s">
        <v>71</v>
      </c>
    </row>
    <row r="8" ht="12.75">
      <c r="B8" t="s">
        <v>72</v>
      </c>
    </row>
    <row r="9" ht="12.75">
      <c r="B9" t="s">
        <v>73</v>
      </c>
    </row>
    <row r="10" spans="2:16" ht="12.75">
      <c r="B10" t="s">
        <v>74</v>
      </c>
      <c r="E10" t="s">
        <v>104</v>
      </c>
      <c r="P10">
        <v>46000</v>
      </c>
    </row>
    <row r="11" spans="2:16" ht="12.75">
      <c r="B11" t="s">
        <v>75</v>
      </c>
      <c r="P11">
        <v>30350</v>
      </c>
    </row>
    <row r="12" spans="2:16" ht="12.75">
      <c r="B12" t="s">
        <v>76</v>
      </c>
      <c r="P12">
        <v>26000</v>
      </c>
    </row>
    <row r="13" ht="12.75">
      <c r="P13">
        <v>19188</v>
      </c>
    </row>
    <row r="14" spans="2:16" ht="12.75">
      <c r="B14" t="s">
        <v>77</v>
      </c>
      <c r="P14">
        <v>1024.55</v>
      </c>
    </row>
    <row r="15" spans="2:16" ht="12.75">
      <c r="B15" s="59" t="s">
        <v>78</v>
      </c>
      <c r="C15" s="1"/>
      <c r="D15" s="1"/>
      <c r="E15" s="2"/>
      <c r="F15" s="1"/>
      <c r="G15" s="7"/>
      <c r="H15" s="77"/>
      <c r="I15" s="77"/>
      <c r="J15" s="77"/>
      <c r="K15" s="1"/>
      <c r="L15" s="2"/>
      <c r="P15">
        <v>1064.8</v>
      </c>
    </row>
    <row r="16" spans="2:12" ht="12.75">
      <c r="B16" s="3" t="s">
        <v>79</v>
      </c>
      <c r="C16" s="1"/>
      <c r="D16" s="1"/>
      <c r="E16" s="2"/>
      <c r="F16" s="1"/>
      <c r="G16" s="1"/>
      <c r="H16" s="2"/>
      <c r="I16" s="2"/>
      <c r="J16" s="1"/>
      <c r="K16" s="1"/>
      <c r="L16" s="2"/>
    </row>
    <row r="17" spans="2:16" ht="12.75">
      <c r="B17" t="s">
        <v>80</v>
      </c>
      <c r="P17">
        <f>SUM(P10:P16)</f>
        <v>123627.35</v>
      </c>
    </row>
    <row r="19" ht="12.75">
      <c r="B19" t="s">
        <v>81</v>
      </c>
    </row>
    <row r="20" ht="12.75">
      <c r="B20" t="s">
        <v>82</v>
      </c>
    </row>
    <row r="21" ht="12.75">
      <c r="B21" t="s">
        <v>83</v>
      </c>
    </row>
    <row r="22" ht="12.75">
      <c r="B22" t="s">
        <v>84</v>
      </c>
    </row>
    <row r="23" ht="12.75">
      <c r="B23" t="s">
        <v>85</v>
      </c>
    </row>
    <row r="24" ht="12.75">
      <c r="B24" t="s">
        <v>86</v>
      </c>
    </row>
    <row r="25" ht="12.75">
      <c r="B25" t="s">
        <v>87</v>
      </c>
    </row>
    <row r="26" ht="12.75">
      <c r="B26" t="s">
        <v>88</v>
      </c>
    </row>
    <row r="27" ht="12.75">
      <c r="B27" t="s">
        <v>89</v>
      </c>
    </row>
    <row r="28" ht="12.75">
      <c r="B28" t="s">
        <v>90</v>
      </c>
    </row>
    <row r="29" ht="12.75">
      <c r="B29" t="s">
        <v>91</v>
      </c>
    </row>
    <row r="30" ht="12.75">
      <c r="B30" t="s">
        <v>92</v>
      </c>
    </row>
    <row r="31" ht="12.75">
      <c r="B31" t="s">
        <v>93</v>
      </c>
    </row>
    <row r="32" ht="12.75">
      <c r="B32" t="s">
        <v>94</v>
      </c>
    </row>
    <row r="33" ht="12.75">
      <c r="B33" t="s">
        <v>95</v>
      </c>
    </row>
    <row r="34" ht="12.75">
      <c r="B34" t="s">
        <v>96</v>
      </c>
    </row>
    <row r="35" ht="12.75">
      <c r="B35" t="s">
        <v>97</v>
      </c>
    </row>
    <row r="36" spans="1:12" ht="12.75">
      <c r="A36" s="3"/>
      <c r="B36" s="5"/>
      <c r="C36" s="1"/>
      <c r="D36" s="2"/>
      <c r="E36" s="2"/>
      <c r="F36" s="1"/>
      <c r="G36" s="1"/>
      <c r="H36" s="2"/>
      <c r="I36" s="2"/>
      <c r="J36" s="1"/>
      <c r="K36" s="1"/>
      <c r="L36" s="2"/>
    </row>
    <row r="37" spans="1:12" ht="12.75">
      <c r="A37" s="3" t="s">
        <v>2</v>
      </c>
      <c r="B37" s="81" t="s">
        <v>98</v>
      </c>
      <c r="C37" s="81"/>
      <c r="D37" s="81"/>
      <c r="E37" s="81"/>
      <c r="F37" s="81"/>
      <c r="G37" s="81"/>
      <c r="H37" s="81"/>
      <c r="I37" s="81"/>
      <c r="J37" s="1"/>
      <c r="K37" s="1"/>
      <c r="L37" s="2"/>
    </row>
    <row r="38" spans="1:18" ht="12.75">
      <c r="A38" s="8"/>
      <c r="B38" s="26" t="s">
        <v>30</v>
      </c>
      <c r="C38" s="26"/>
      <c r="D38" s="27"/>
      <c r="E38" s="96" t="s">
        <v>100</v>
      </c>
      <c r="F38" s="73"/>
      <c r="G38" s="73"/>
      <c r="H38" s="73"/>
      <c r="I38" s="73"/>
      <c r="J38" s="9"/>
      <c r="K38" s="9"/>
      <c r="L38" s="10"/>
      <c r="M38" s="9"/>
      <c r="N38" s="9"/>
      <c r="O38" s="9"/>
      <c r="P38" s="9"/>
      <c r="Q38" s="9"/>
      <c r="R38" s="9"/>
    </row>
    <row r="39" spans="1:18" ht="12.75">
      <c r="A39" s="8"/>
      <c r="B39" s="60" t="s">
        <v>99</v>
      </c>
      <c r="C39" s="26"/>
      <c r="D39" s="27"/>
      <c r="E39" s="62" t="s">
        <v>101</v>
      </c>
      <c r="F39" s="61"/>
      <c r="G39" s="26" t="s">
        <v>3</v>
      </c>
      <c r="H39" s="62" t="s">
        <v>129</v>
      </c>
      <c r="I39" s="27"/>
      <c r="J39" s="9"/>
      <c r="K39" s="9"/>
      <c r="L39" s="10"/>
      <c r="M39" s="9"/>
      <c r="N39" s="9"/>
      <c r="O39" s="9"/>
      <c r="P39" s="9"/>
      <c r="Q39" s="9"/>
      <c r="R39" s="9"/>
    </row>
    <row r="40" spans="1:18" ht="12.75">
      <c r="A40" s="8"/>
      <c r="B40" s="26"/>
      <c r="C40" s="26"/>
      <c r="D40" s="27"/>
      <c r="E40" s="74">
        <f>IF(OR(E41="",E41=M41),"","Wrong")</f>
      </c>
      <c r="F40" s="74"/>
      <c r="G40" s="74"/>
      <c r="H40" s="74"/>
      <c r="I40" s="74"/>
      <c r="J40" s="9"/>
      <c r="K40" s="9"/>
      <c r="L40" s="10"/>
      <c r="M40" s="9"/>
      <c r="N40" s="9"/>
      <c r="O40" s="9"/>
      <c r="P40" s="9"/>
      <c r="Q40" s="9"/>
      <c r="R40" s="9"/>
    </row>
    <row r="41" spans="1:18" ht="12.75">
      <c r="A41" s="8"/>
      <c r="B41" s="26"/>
      <c r="C41" s="26"/>
      <c r="D41" s="28" t="s">
        <v>33</v>
      </c>
      <c r="E41" s="78">
        <v>1286400</v>
      </c>
      <c r="F41" s="78"/>
      <c r="G41" s="78"/>
      <c r="H41" s="78"/>
      <c r="I41" s="78"/>
      <c r="J41" s="9"/>
      <c r="K41" s="9"/>
      <c r="L41" s="10"/>
      <c r="M41" s="9">
        <v>1286400</v>
      </c>
      <c r="N41" s="9"/>
      <c r="O41" s="9"/>
      <c r="P41" s="9"/>
      <c r="Q41" s="9"/>
      <c r="R41" s="9"/>
    </row>
    <row r="42" spans="1:18" ht="12.75">
      <c r="A42" s="8"/>
      <c r="B42" s="26"/>
      <c r="C42" s="26"/>
      <c r="D42" s="27"/>
      <c r="E42" s="76">
        <v>120000</v>
      </c>
      <c r="F42" s="76"/>
      <c r="G42" s="35" t="s">
        <v>3</v>
      </c>
      <c r="H42" s="76">
        <v>4</v>
      </c>
      <c r="I42" s="76"/>
      <c r="J42" s="9"/>
      <c r="K42" s="9"/>
      <c r="L42" s="10"/>
      <c r="M42" s="9">
        <v>120000</v>
      </c>
      <c r="N42" s="9">
        <v>4</v>
      </c>
      <c r="O42" s="9"/>
      <c r="P42" s="9"/>
      <c r="Q42" s="9"/>
      <c r="R42" s="9"/>
    </row>
    <row r="43" spans="1:18" ht="12.75">
      <c r="A43" s="8"/>
      <c r="B43" s="26"/>
      <c r="C43" s="26"/>
      <c r="D43" s="27"/>
      <c r="E43" s="75">
        <f>IF(OR(E42="",E42=M42),"","Wrong")</f>
      </c>
      <c r="F43" s="75"/>
      <c r="G43" s="26"/>
      <c r="H43" s="75">
        <f>IF(OR(H42="",H42=N42),"","Wrong")</f>
      </c>
      <c r="I43" s="75"/>
      <c r="J43" s="9"/>
      <c r="K43" s="9"/>
      <c r="L43" s="10"/>
      <c r="M43" s="9"/>
      <c r="N43" s="9"/>
      <c r="O43" s="9"/>
      <c r="P43" s="9"/>
      <c r="Q43" s="9"/>
      <c r="R43" s="9"/>
    </row>
    <row r="44" spans="1:18" ht="12.75">
      <c r="A44" s="8"/>
      <c r="B44" s="26"/>
      <c r="C44" s="26"/>
      <c r="D44" s="28" t="s">
        <v>33</v>
      </c>
      <c r="E44" s="34">
        <f>IF(AND(E41&gt;0,E42&gt;0,H42&gt;0),E41/(E42*H42),"")</f>
        <v>2.68</v>
      </c>
      <c r="F44" s="60" t="s">
        <v>128</v>
      </c>
      <c r="G44" s="26"/>
      <c r="H44" s="27"/>
      <c r="I44" s="27"/>
      <c r="J44" s="9"/>
      <c r="K44" s="9"/>
      <c r="L44" s="10"/>
      <c r="M44" s="9"/>
      <c r="N44" s="9"/>
      <c r="O44" s="9"/>
      <c r="P44" s="9"/>
      <c r="Q44" s="9"/>
      <c r="R44" s="9"/>
    </row>
    <row r="45" spans="1:18" ht="12.75">
      <c r="A45" s="8"/>
      <c r="B45" s="11"/>
      <c r="C45" s="11"/>
      <c r="D45" s="12"/>
      <c r="E45" s="12"/>
      <c r="F45" s="11"/>
      <c r="G45" s="11"/>
      <c r="H45" s="12"/>
      <c r="I45" s="12"/>
      <c r="J45" s="9"/>
      <c r="K45" s="9"/>
      <c r="L45" s="10"/>
      <c r="M45" s="9"/>
      <c r="N45" s="9"/>
      <c r="O45" s="9"/>
      <c r="P45" s="9"/>
      <c r="Q45" s="9"/>
      <c r="R45" s="9"/>
    </row>
    <row r="46" spans="1:18" ht="12.75">
      <c r="A46" s="8"/>
      <c r="B46" s="26" t="s">
        <v>58</v>
      </c>
      <c r="C46" s="26"/>
      <c r="D46" s="27"/>
      <c r="E46" s="96" t="s">
        <v>107</v>
      </c>
      <c r="F46" s="73"/>
      <c r="G46" s="73"/>
      <c r="H46" s="73"/>
      <c r="I46" s="73"/>
      <c r="J46" s="9"/>
      <c r="K46" s="9"/>
      <c r="L46" s="10"/>
      <c r="M46" s="9"/>
      <c r="N46" s="9"/>
      <c r="O46" s="9"/>
      <c r="P46" s="9"/>
      <c r="Q46" s="9"/>
      <c r="R46" s="9"/>
    </row>
    <row r="47" spans="1:18" ht="12.75">
      <c r="A47" s="8"/>
      <c r="B47" s="60" t="s">
        <v>106</v>
      </c>
      <c r="C47" s="26"/>
      <c r="D47" s="27"/>
      <c r="E47" s="62" t="s">
        <v>101</v>
      </c>
      <c r="F47" s="61"/>
      <c r="G47" s="26" t="s">
        <v>3</v>
      </c>
      <c r="H47" s="62" t="s">
        <v>102</v>
      </c>
      <c r="I47" s="27"/>
      <c r="J47" s="9"/>
      <c r="K47" s="9"/>
      <c r="L47" s="10"/>
      <c r="M47" s="9"/>
      <c r="N47" s="9"/>
      <c r="O47" s="9"/>
      <c r="P47" s="9"/>
      <c r="Q47" s="9"/>
      <c r="R47" s="9"/>
    </row>
    <row r="48" spans="1:18" ht="12.75">
      <c r="A48" s="8"/>
      <c r="B48" s="26"/>
      <c r="C48" s="26"/>
      <c r="D48" s="27"/>
      <c r="E48" s="74">
        <f>IF(OR(E49="",E49=M49),"","Wrong")</f>
      </c>
      <c r="F48" s="74"/>
      <c r="G48" s="74"/>
      <c r="H48" s="74"/>
      <c r="I48" s="74"/>
      <c r="J48" s="9"/>
      <c r="K48" s="9"/>
      <c r="L48" s="10"/>
      <c r="M48" s="9"/>
      <c r="N48" s="9"/>
      <c r="O48" s="9"/>
      <c r="P48" s="9"/>
      <c r="Q48" s="9"/>
      <c r="R48" s="9"/>
    </row>
    <row r="49" spans="1:18" ht="12.75">
      <c r="A49" s="8"/>
      <c r="B49" s="26"/>
      <c r="C49" s="26"/>
      <c r="D49" s="28" t="s">
        <v>33</v>
      </c>
      <c r="E49" s="78">
        <v>888000</v>
      </c>
      <c r="F49" s="78"/>
      <c r="G49" s="78"/>
      <c r="H49" s="78"/>
      <c r="I49" s="78"/>
      <c r="J49" s="9"/>
      <c r="K49" s="9"/>
      <c r="L49" s="10"/>
      <c r="M49" s="9">
        <v>888000</v>
      </c>
      <c r="N49" s="9"/>
      <c r="O49" s="9"/>
      <c r="P49" s="9"/>
      <c r="Q49" s="9"/>
      <c r="R49" s="9"/>
    </row>
    <row r="50" spans="1:18" ht="12.75">
      <c r="A50" s="8"/>
      <c r="B50" s="26"/>
      <c r="C50" s="26"/>
      <c r="D50" s="27"/>
      <c r="E50" s="76">
        <v>120000</v>
      </c>
      <c r="F50" s="76"/>
      <c r="G50" s="35" t="s">
        <v>3</v>
      </c>
      <c r="H50" s="76">
        <v>4</v>
      </c>
      <c r="I50" s="76"/>
      <c r="J50" s="9"/>
      <c r="K50" s="9"/>
      <c r="L50" s="10"/>
      <c r="M50" s="9">
        <v>120000</v>
      </c>
      <c r="N50" s="9">
        <v>4</v>
      </c>
      <c r="O50" s="9"/>
      <c r="P50" s="9"/>
      <c r="Q50" s="9"/>
      <c r="R50" s="9"/>
    </row>
    <row r="51" spans="1:18" ht="12.75">
      <c r="A51" s="8"/>
      <c r="B51" s="26"/>
      <c r="C51" s="26"/>
      <c r="D51" s="27"/>
      <c r="E51" s="75">
        <f>IF(OR(E50="",E50=M50),"","Wrong")</f>
      </c>
      <c r="F51" s="75"/>
      <c r="G51" s="26"/>
      <c r="H51" s="75">
        <f>IF(OR(H50="",H50=N50),"","Wrong")</f>
      </c>
      <c r="I51" s="75"/>
      <c r="J51" s="9"/>
      <c r="K51" s="9"/>
      <c r="L51" s="10"/>
      <c r="M51" s="9"/>
      <c r="N51" s="9"/>
      <c r="O51" s="9"/>
      <c r="P51" s="9"/>
      <c r="Q51" s="9"/>
      <c r="R51" s="9"/>
    </row>
    <row r="52" spans="1:18" ht="12.75">
      <c r="A52" s="8"/>
      <c r="B52" s="26"/>
      <c r="C52" s="26"/>
      <c r="D52" s="28" t="s">
        <v>33</v>
      </c>
      <c r="E52" s="34">
        <f>IF(AND(E49&gt;0,E50&gt;0,H50&gt;0),E49/(E50*H50),"")</f>
        <v>1.85</v>
      </c>
      <c r="F52" s="60" t="s">
        <v>105</v>
      </c>
      <c r="G52" s="26"/>
      <c r="H52" s="27"/>
      <c r="I52" s="27"/>
      <c r="J52" s="9"/>
      <c r="K52" s="9"/>
      <c r="L52" s="10"/>
      <c r="M52" s="9"/>
      <c r="N52" s="9"/>
      <c r="O52" s="9"/>
      <c r="P52" s="9"/>
      <c r="Q52" s="9"/>
      <c r="R52" s="9"/>
    </row>
    <row r="53" spans="1:18" ht="12.75">
      <c r="A53" s="8"/>
      <c r="B53" s="11"/>
      <c r="C53" s="11"/>
      <c r="D53" s="13"/>
      <c r="E53" s="14"/>
      <c r="F53" s="11"/>
      <c r="G53" s="11"/>
      <c r="H53" s="12"/>
      <c r="I53" s="12"/>
      <c r="J53" s="9"/>
      <c r="K53" s="9"/>
      <c r="L53" s="10"/>
      <c r="M53" s="9"/>
      <c r="N53" s="9"/>
      <c r="O53" s="9"/>
      <c r="P53" s="9"/>
      <c r="Q53" s="9"/>
      <c r="R53" s="9"/>
    </row>
    <row r="54" spans="1:18" ht="12.75">
      <c r="A54" s="8" t="s">
        <v>4</v>
      </c>
      <c r="B54" s="81" t="s">
        <v>108</v>
      </c>
      <c r="C54" s="81"/>
      <c r="D54" s="81"/>
      <c r="E54" s="81"/>
      <c r="F54" s="81"/>
      <c r="G54" s="81"/>
      <c r="H54" s="81"/>
      <c r="I54" s="81"/>
      <c r="J54" s="81"/>
      <c r="K54" s="9"/>
      <c r="L54" s="10"/>
      <c r="M54" s="9"/>
      <c r="N54" s="9"/>
      <c r="O54" s="9"/>
      <c r="P54" s="9"/>
      <c r="Q54" s="9"/>
      <c r="R54" s="9"/>
    </row>
    <row r="55" spans="1:18" ht="12.75">
      <c r="A55" s="8"/>
      <c r="B55" s="60" t="s">
        <v>109</v>
      </c>
      <c r="C55" s="26"/>
      <c r="D55" s="28"/>
      <c r="E55" s="97" t="s">
        <v>110</v>
      </c>
      <c r="F55" s="80"/>
      <c r="G55" s="35" t="s">
        <v>3</v>
      </c>
      <c r="H55" s="63" t="s">
        <v>111</v>
      </c>
      <c r="I55" s="36" t="s">
        <v>3</v>
      </c>
      <c r="J55" s="64" t="s">
        <v>112</v>
      </c>
      <c r="K55" s="9"/>
      <c r="L55" s="10"/>
      <c r="M55" s="9"/>
      <c r="N55" s="9"/>
      <c r="O55" s="9"/>
      <c r="P55" s="9"/>
      <c r="Q55" s="9"/>
      <c r="R55" s="9"/>
    </row>
    <row r="56" spans="1:18" ht="12.75">
      <c r="A56" s="8"/>
      <c r="B56" s="26"/>
      <c r="C56" s="26"/>
      <c r="D56" s="28"/>
      <c r="E56" s="34"/>
      <c r="F56" s="26"/>
      <c r="G56" s="26"/>
      <c r="H56" s="27"/>
      <c r="I56" s="27"/>
      <c r="J56" s="26"/>
      <c r="K56" s="9"/>
      <c r="L56" s="10"/>
      <c r="M56" s="9"/>
      <c r="N56" s="9"/>
      <c r="O56" s="9"/>
      <c r="P56" s="9"/>
      <c r="Q56" s="9"/>
      <c r="R56" s="9"/>
    </row>
    <row r="57" spans="1:18" ht="12.75">
      <c r="A57" s="8"/>
      <c r="B57" s="85" t="s">
        <v>46</v>
      </c>
      <c r="C57" s="85"/>
      <c r="D57" s="85"/>
      <c r="E57" s="79">
        <v>119000</v>
      </c>
      <c r="F57" s="79"/>
      <c r="G57" s="41" t="s">
        <v>3</v>
      </c>
      <c r="H57" s="15">
        <v>4</v>
      </c>
      <c r="I57" s="42" t="s">
        <v>3</v>
      </c>
      <c r="J57" s="16">
        <f>+E44</f>
        <v>2.68</v>
      </c>
      <c r="K57" s="9"/>
      <c r="L57" s="10"/>
      <c r="M57" s="9">
        <v>119000</v>
      </c>
      <c r="N57" s="9">
        <v>4</v>
      </c>
      <c r="O57" s="9">
        <v>2.68</v>
      </c>
      <c r="P57" s="9"/>
      <c r="Q57" s="9"/>
      <c r="R57" s="9"/>
    </row>
    <row r="58" spans="1:18" ht="12.75">
      <c r="A58" s="8"/>
      <c r="B58" s="26"/>
      <c r="C58" s="26"/>
      <c r="D58" s="28"/>
      <c r="E58" s="83">
        <f>IF(OR(E57="",E57=M57),"","Wrong")</f>
      </c>
      <c r="F58" s="83"/>
      <c r="G58" s="26"/>
      <c r="H58" s="37">
        <f>IF(OR(H57="",H57=N57),"","Wrong")</f>
      </c>
      <c r="I58" s="38"/>
      <c r="J58" s="37">
        <f>IF(OR(J57="",J57=O57),"","Wrong")</f>
      </c>
      <c r="K58" s="9"/>
      <c r="L58" s="10"/>
      <c r="M58" s="9"/>
      <c r="N58" s="9"/>
      <c r="O58" s="9"/>
      <c r="P58" s="9"/>
      <c r="Q58" s="9"/>
      <c r="R58" s="9"/>
    </row>
    <row r="59" spans="1:18" ht="12.75">
      <c r="A59" s="8"/>
      <c r="B59" s="85" t="s">
        <v>46</v>
      </c>
      <c r="C59" s="85"/>
      <c r="D59" s="85"/>
      <c r="E59" s="82">
        <f>IF(AND(E57&gt;0,H57&gt;0,J57&gt;0),E57*H57*J57,"")</f>
        <v>1275680</v>
      </c>
      <c r="F59" s="82"/>
      <c r="G59" s="35"/>
      <c r="H59" s="39"/>
      <c r="I59" s="36"/>
      <c r="J59" s="40"/>
      <c r="K59" s="9"/>
      <c r="L59" s="10"/>
      <c r="M59" s="9"/>
      <c r="N59" s="9"/>
      <c r="O59" s="9"/>
      <c r="P59" s="9"/>
      <c r="Q59" s="9"/>
      <c r="R59" s="9"/>
    </row>
    <row r="60" spans="1:18" ht="12.75">
      <c r="A60" s="8"/>
      <c r="B60" s="11"/>
      <c r="C60" s="11"/>
      <c r="D60" s="13"/>
      <c r="E60" s="14"/>
      <c r="F60" s="11"/>
      <c r="G60" s="11"/>
      <c r="H60" s="12"/>
      <c r="I60" s="12"/>
      <c r="J60" s="9"/>
      <c r="K60" s="9"/>
      <c r="L60" s="10"/>
      <c r="M60" s="9"/>
      <c r="N60" s="9"/>
      <c r="O60" s="9"/>
      <c r="P60" s="9"/>
      <c r="Q60" s="9"/>
      <c r="R60" s="9"/>
    </row>
    <row r="61" spans="1:18" ht="12.75">
      <c r="A61" s="8"/>
      <c r="B61" s="60" t="s">
        <v>113</v>
      </c>
      <c r="C61" s="26"/>
      <c r="D61" s="28"/>
      <c r="E61" s="97" t="s">
        <v>110</v>
      </c>
      <c r="F61" s="80"/>
      <c r="G61" s="35" t="s">
        <v>3</v>
      </c>
      <c r="H61" s="63" t="s">
        <v>111</v>
      </c>
      <c r="I61" s="36" t="s">
        <v>3</v>
      </c>
      <c r="J61" s="64" t="s">
        <v>114</v>
      </c>
      <c r="K61" s="9"/>
      <c r="L61" s="10"/>
      <c r="M61" s="9"/>
      <c r="N61" s="9"/>
      <c r="O61" s="9"/>
      <c r="P61" s="9"/>
      <c r="Q61" s="9"/>
      <c r="R61" s="9"/>
    </row>
    <row r="62" spans="1:18" ht="12.75">
      <c r="A62" s="8"/>
      <c r="B62" s="26"/>
      <c r="C62" s="26"/>
      <c r="D62" s="28"/>
      <c r="E62" s="34"/>
      <c r="F62" s="26"/>
      <c r="G62" s="26"/>
      <c r="H62" s="27"/>
      <c r="I62" s="27"/>
      <c r="J62" s="26"/>
      <c r="K62" s="9"/>
      <c r="L62" s="10"/>
      <c r="M62" s="9"/>
      <c r="N62" s="9"/>
      <c r="O62" s="9"/>
      <c r="P62" s="9"/>
      <c r="Q62" s="9"/>
      <c r="R62" s="9"/>
    </row>
    <row r="63" spans="1:18" ht="12.75">
      <c r="A63" s="8"/>
      <c r="B63" s="85" t="s">
        <v>47</v>
      </c>
      <c r="C63" s="85"/>
      <c r="D63" s="85"/>
      <c r="E63" s="79">
        <v>119000</v>
      </c>
      <c r="F63" s="79"/>
      <c r="G63" s="41" t="s">
        <v>3</v>
      </c>
      <c r="H63" s="15">
        <v>4</v>
      </c>
      <c r="I63" s="42" t="s">
        <v>3</v>
      </c>
      <c r="J63" s="16">
        <f>+E52</f>
        <v>1.85</v>
      </c>
      <c r="K63" s="9"/>
      <c r="L63" s="10"/>
      <c r="M63" s="9">
        <v>119000</v>
      </c>
      <c r="N63" s="9">
        <v>4</v>
      </c>
      <c r="O63" s="9">
        <v>1.85</v>
      </c>
      <c r="P63" s="9"/>
      <c r="Q63" s="9"/>
      <c r="R63" s="9"/>
    </row>
    <row r="64" spans="1:18" ht="12.75">
      <c r="A64" s="8"/>
      <c r="B64" s="26"/>
      <c r="C64" s="26"/>
      <c r="D64" s="28"/>
      <c r="E64" s="83">
        <f>IF(OR(E63="",E63=M63),"","Wrong")</f>
      </c>
      <c r="F64" s="83"/>
      <c r="G64" s="26"/>
      <c r="H64" s="37">
        <f>IF(OR(H63="",H63=N63),"","Wrong")</f>
      </c>
      <c r="I64" s="38"/>
      <c r="J64" s="37">
        <f>IF(OR(J63="",J63=O63),"","Wrong")</f>
      </c>
      <c r="K64" s="9"/>
      <c r="L64" s="10"/>
      <c r="M64" s="9"/>
      <c r="N64" s="9"/>
      <c r="O64" s="9"/>
      <c r="P64" s="9"/>
      <c r="Q64" s="9"/>
      <c r="R64" s="9"/>
    </row>
    <row r="65" spans="1:18" ht="12.75">
      <c r="A65" s="8"/>
      <c r="B65" s="85" t="s">
        <v>47</v>
      </c>
      <c r="C65" s="85"/>
      <c r="D65" s="85"/>
      <c r="E65" s="82">
        <f>IF(AND(E63&gt;0,H63&gt;0,J63&gt;0),E63*H63*J63,"")</f>
        <v>880600</v>
      </c>
      <c r="F65" s="82"/>
      <c r="G65" s="35"/>
      <c r="H65" s="39"/>
      <c r="I65" s="36"/>
      <c r="J65" s="40"/>
      <c r="K65" s="9"/>
      <c r="L65" s="10"/>
      <c r="M65" s="9"/>
      <c r="N65" s="9"/>
      <c r="O65" s="9"/>
      <c r="P65" s="9"/>
      <c r="Q65" s="9"/>
      <c r="R65" s="9"/>
    </row>
    <row r="66" spans="1:18" ht="12.75">
      <c r="A66" s="8"/>
      <c r="B66" s="11"/>
      <c r="C66" s="11"/>
      <c r="D66" s="13"/>
      <c r="E66" s="14"/>
      <c r="F66" s="11"/>
      <c r="G66" s="11"/>
      <c r="H66" s="12"/>
      <c r="I66" s="12"/>
      <c r="J66" s="9"/>
      <c r="K66" s="9"/>
      <c r="L66" s="10"/>
      <c r="M66" s="9"/>
      <c r="N66" s="9"/>
      <c r="O66" s="9"/>
      <c r="P66" s="9"/>
      <c r="Q66" s="9"/>
      <c r="R66" s="9"/>
    </row>
    <row r="67" spans="1:18" ht="12.75">
      <c r="A67" s="8"/>
      <c r="B67" s="85" t="s">
        <v>42</v>
      </c>
      <c r="C67" s="85"/>
      <c r="D67" s="85"/>
      <c r="E67" s="97" t="s">
        <v>116</v>
      </c>
      <c r="F67" s="80"/>
      <c r="G67" s="43" t="s">
        <v>44</v>
      </c>
      <c r="H67" s="97" t="s">
        <v>117</v>
      </c>
      <c r="I67" s="80"/>
      <c r="J67" s="26"/>
      <c r="K67" s="9"/>
      <c r="L67" s="10"/>
      <c r="M67" s="9"/>
      <c r="N67" s="9"/>
      <c r="O67" s="9"/>
      <c r="P67" s="9"/>
      <c r="Q67" s="9"/>
      <c r="R67" s="9"/>
    </row>
    <row r="68" spans="1:18" ht="12.75">
      <c r="A68" s="8"/>
      <c r="B68" s="60" t="s">
        <v>115</v>
      </c>
      <c r="C68" s="26"/>
      <c r="D68" s="28"/>
      <c r="E68" s="34"/>
      <c r="F68" s="26"/>
      <c r="G68" s="35"/>
      <c r="H68" s="27"/>
      <c r="I68" s="27"/>
      <c r="J68" s="26"/>
      <c r="K68" s="9"/>
      <c r="L68" s="10"/>
      <c r="M68" s="9"/>
      <c r="N68" s="9"/>
      <c r="O68" s="9"/>
      <c r="P68" s="9"/>
      <c r="Q68" s="9"/>
      <c r="R68" s="9"/>
    </row>
    <row r="69" spans="1:18" ht="12.75">
      <c r="A69" s="8"/>
      <c r="B69" s="85" t="s">
        <v>48</v>
      </c>
      <c r="C69" s="85"/>
      <c r="D69" s="85"/>
      <c r="E69" s="86">
        <v>1300000</v>
      </c>
      <c r="F69" s="86"/>
      <c r="G69" s="43" t="s">
        <v>44</v>
      </c>
      <c r="H69" s="86">
        <f>+E59</f>
        <v>1275680</v>
      </c>
      <c r="I69" s="86"/>
      <c r="J69" s="26"/>
      <c r="K69" s="9"/>
      <c r="L69" s="10"/>
      <c r="M69" s="9">
        <v>1300000</v>
      </c>
      <c r="N69" s="9"/>
      <c r="O69" s="9">
        <v>1275680</v>
      </c>
      <c r="P69" s="9"/>
      <c r="Q69" s="9"/>
      <c r="R69" s="9"/>
    </row>
    <row r="70" spans="1:18" ht="12.75">
      <c r="A70" s="8"/>
      <c r="B70" s="26"/>
      <c r="C70" s="26"/>
      <c r="D70" s="28"/>
      <c r="E70" s="83">
        <f>IF(OR(E69="",E69=M69),"","Wrong")</f>
      </c>
      <c r="F70" s="83"/>
      <c r="G70" s="26"/>
      <c r="H70" s="83">
        <f>IF(OR(H69="",H69=O69),"","Wrong")</f>
      </c>
      <c r="I70" s="83"/>
      <c r="J70" s="26"/>
      <c r="K70" s="9"/>
      <c r="L70" s="10"/>
      <c r="M70" s="9"/>
      <c r="N70" s="9"/>
      <c r="O70" s="9"/>
      <c r="P70" s="9"/>
      <c r="Q70" s="9"/>
      <c r="R70" s="9"/>
    </row>
    <row r="71" spans="1:18" ht="12.75">
      <c r="A71" s="8"/>
      <c r="B71" s="85" t="s">
        <v>48</v>
      </c>
      <c r="C71" s="85"/>
      <c r="D71" s="85"/>
      <c r="E71" s="87">
        <f>IF(AND(E69&gt;0,H69&gt;0),E69-H69,"")</f>
        <v>24320</v>
      </c>
      <c r="F71" s="87"/>
      <c r="G71" s="98" t="s">
        <v>118</v>
      </c>
      <c r="H71" s="98"/>
      <c r="I71" s="27"/>
      <c r="J71" s="26"/>
      <c r="K71" s="9"/>
      <c r="L71" s="10"/>
      <c r="M71" s="9"/>
      <c r="N71" s="9"/>
      <c r="O71" s="9" t="s">
        <v>49</v>
      </c>
      <c r="P71" s="9"/>
      <c r="Q71" s="9"/>
      <c r="R71" s="9"/>
    </row>
    <row r="72" spans="1:18" ht="12.75">
      <c r="A72" s="8"/>
      <c r="B72" s="26"/>
      <c r="C72" s="26"/>
      <c r="D72" s="28"/>
      <c r="E72" s="34"/>
      <c r="F72" s="26"/>
      <c r="G72" s="83"/>
      <c r="H72" s="83"/>
      <c r="I72" s="27"/>
      <c r="J72" s="26"/>
      <c r="K72" s="9"/>
      <c r="L72" s="10"/>
      <c r="M72" s="9"/>
      <c r="N72" s="9"/>
      <c r="O72" s="9"/>
      <c r="P72" s="9"/>
      <c r="Q72" s="9"/>
      <c r="R72" s="9"/>
    </row>
    <row r="73" spans="1:18" ht="12.75">
      <c r="A73" s="8"/>
      <c r="B73" s="11"/>
      <c r="C73" s="11"/>
      <c r="D73" s="13"/>
      <c r="E73" s="14"/>
      <c r="F73" s="11"/>
      <c r="G73" s="11"/>
      <c r="H73" s="12"/>
      <c r="I73" s="12"/>
      <c r="J73" s="11"/>
      <c r="K73" s="9"/>
      <c r="L73" s="10"/>
      <c r="M73" s="9"/>
      <c r="N73" s="9"/>
      <c r="O73" s="9"/>
      <c r="P73" s="9"/>
      <c r="Q73" s="9"/>
      <c r="R73" s="9"/>
    </row>
    <row r="74" spans="1:18" ht="12.75">
      <c r="A74" s="8"/>
      <c r="B74" s="85" t="s">
        <v>50</v>
      </c>
      <c r="C74" s="85"/>
      <c r="D74" s="85"/>
      <c r="E74" s="97" t="s">
        <v>120</v>
      </c>
      <c r="F74" s="80"/>
      <c r="G74" s="43" t="s">
        <v>44</v>
      </c>
      <c r="H74" s="97" t="s">
        <v>121</v>
      </c>
      <c r="I74" s="80"/>
      <c r="J74" s="26"/>
      <c r="K74" s="9"/>
      <c r="L74" s="10"/>
      <c r="M74" s="9"/>
      <c r="N74" s="9"/>
      <c r="O74" s="9"/>
      <c r="P74" s="9"/>
      <c r="Q74" s="9"/>
      <c r="R74" s="9"/>
    </row>
    <row r="75" spans="1:18" ht="12.75">
      <c r="A75" s="8"/>
      <c r="B75" s="60" t="s">
        <v>119</v>
      </c>
      <c r="C75" s="26"/>
      <c r="D75" s="28"/>
      <c r="E75" s="34"/>
      <c r="F75" s="26"/>
      <c r="G75" s="35"/>
      <c r="H75" s="27"/>
      <c r="I75" s="27"/>
      <c r="J75" s="26"/>
      <c r="K75" s="9"/>
      <c r="L75" s="10"/>
      <c r="M75" s="9"/>
      <c r="N75" s="9"/>
      <c r="O75" s="9"/>
      <c r="P75" s="9"/>
      <c r="Q75" s="9"/>
      <c r="R75" s="9"/>
    </row>
    <row r="76" spans="1:18" ht="12.75">
      <c r="A76" s="8"/>
      <c r="B76" s="89" t="s">
        <v>33</v>
      </c>
      <c r="C76" s="90"/>
      <c r="D76" s="90"/>
      <c r="E76" s="86">
        <v>927010</v>
      </c>
      <c r="F76" s="86"/>
      <c r="G76" s="43" t="s">
        <v>44</v>
      </c>
      <c r="H76" s="86">
        <f>+E65</f>
        <v>880600</v>
      </c>
      <c r="I76" s="86"/>
      <c r="J76" s="26"/>
      <c r="K76" s="9"/>
      <c r="L76" s="10"/>
      <c r="M76" s="9">
        <v>927010</v>
      </c>
      <c r="N76" s="9"/>
      <c r="O76" s="9">
        <v>880600</v>
      </c>
      <c r="P76" s="9"/>
      <c r="Q76" s="9"/>
      <c r="R76" s="9"/>
    </row>
    <row r="77" spans="1:18" ht="12.75">
      <c r="A77" s="8"/>
      <c r="B77" s="26"/>
      <c r="C77" s="26"/>
      <c r="D77" s="28"/>
      <c r="E77" s="83">
        <f>IF(OR(E76="",E76=M76),"","Wrong")</f>
      </c>
      <c r="F77" s="83"/>
      <c r="G77" s="26"/>
      <c r="H77" s="83">
        <f>IF(OR(H76="",H76=O76),"","Wrong")</f>
      </c>
      <c r="I77" s="83"/>
      <c r="J77" s="26"/>
      <c r="K77" s="9"/>
      <c r="L77" s="10"/>
      <c r="M77" s="9"/>
      <c r="N77" s="9"/>
      <c r="O77" s="9"/>
      <c r="P77" s="9"/>
      <c r="Q77" s="9"/>
      <c r="R77" s="9"/>
    </row>
    <row r="78" spans="1:18" ht="12.75">
      <c r="A78" s="8"/>
      <c r="B78" s="89" t="s">
        <v>33</v>
      </c>
      <c r="C78" s="90"/>
      <c r="D78" s="90"/>
      <c r="E78" s="87">
        <f>IF(AND(E76&gt;0,H76&gt;0),E76-H76,"")</f>
        <v>46410</v>
      </c>
      <c r="F78" s="87"/>
      <c r="G78" s="98" t="s">
        <v>118</v>
      </c>
      <c r="H78" s="98"/>
      <c r="I78" s="27"/>
      <c r="J78" s="26"/>
      <c r="K78" s="9"/>
      <c r="L78" s="10"/>
      <c r="M78" s="9"/>
      <c r="N78" s="9"/>
      <c r="O78" s="9" t="s">
        <v>49</v>
      </c>
      <c r="P78" s="9"/>
      <c r="Q78" s="9"/>
      <c r="R78" s="9"/>
    </row>
    <row r="79" spans="1:18" ht="12.75">
      <c r="A79" s="8"/>
      <c r="B79" s="26"/>
      <c r="C79" s="26"/>
      <c r="D79" s="28"/>
      <c r="E79" s="34"/>
      <c r="F79" s="26"/>
      <c r="G79" s="83"/>
      <c r="H79" s="83"/>
      <c r="I79" s="27"/>
      <c r="J79" s="26"/>
      <c r="K79" s="9"/>
      <c r="L79" s="10"/>
      <c r="M79" s="9"/>
      <c r="N79" s="9"/>
      <c r="O79" s="9"/>
      <c r="P79" s="9"/>
      <c r="Q79" s="9"/>
      <c r="R79" s="9"/>
    </row>
    <row r="80" spans="1:18" ht="12.75">
      <c r="A80" s="8"/>
      <c r="B80" s="11"/>
      <c r="C80" s="11"/>
      <c r="D80" s="13"/>
      <c r="E80" s="14"/>
      <c r="F80" s="11"/>
      <c r="G80" s="11"/>
      <c r="H80" s="12"/>
      <c r="I80" s="12"/>
      <c r="J80" s="9"/>
      <c r="K80" s="9"/>
      <c r="L80" s="10"/>
      <c r="M80" s="9"/>
      <c r="N80" s="9"/>
      <c r="O80" s="9"/>
      <c r="P80" s="9"/>
      <c r="Q80" s="9"/>
      <c r="R80" s="9"/>
    </row>
    <row r="81" spans="1:12" ht="12.75">
      <c r="A81" s="1"/>
      <c r="B81" s="1"/>
      <c r="C81" s="1"/>
      <c r="D81" s="2"/>
      <c r="E81" s="2"/>
      <c r="F81" s="1"/>
      <c r="G81" s="1"/>
      <c r="H81" s="2"/>
      <c r="I81" s="2"/>
      <c r="J81" s="1"/>
      <c r="K81" s="1"/>
      <c r="L81" s="2"/>
    </row>
    <row r="82" spans="1:12" ht="12.75">
      <c r="A82" s="1"/>
      <c r="B82" s="1"/>
      <c r="C82" s="1"/>
      <c r="D82" s="2"/>
      <c r="E82" s="2"/>
      <c r="F82" s="1"/>
      <c r="G82" s="1"/>
      <c r="H82" s="2"/>
      <c r="I82" s="2"/>
      <c r="J82" s="1"/>
      <c r="K82" s="1"/>
      <c r="L82" s="2"/>
    </row>
    <row r="83" spans="1:12" ht="12.75">
      <c r="A83" s="1" t="s">
        <v>8</v>
      </c>
      <c r="B83" s="1" t="s">
        <v>60</v>
      </c>
      <c r="C83" s="1"/>
      <c r="D83" s="66" t="s">
        <v>123</v>
      </c>
      <c r="E83" s="2"/>
      <c r="F83" s="59" t="s">
        <v>131</v>
      </c>
      <c r="G83" s="59"/>
      <c r="H83" s="70" t="s">
        <v>132</v>
      </c>
      <c r="I83" s="70"/>
      <c r="J83" s="59" t="s">
        <v>130</v>
      </c>
      <c r="K83" s="59"/>
      <c r="L83" s="2"/>
    </row>
    <row r="84" spans="1:12" ht="12.75">
      <c r="A84" s="1"/>
      <c r="B84" s="31"/>
      <c r="C84" s="30" t="s">
        <v>127</v>
      </c>
      <c r="D84" s="25"/>
      <c r="E84" s="25"/>
      <c r="F84" s="31" t="s">
        <v>126</v>
      </c>
      <c r="G84" s="30" t="s">
        <v>3</v>
      </c>
      <c r="H84" s="25" t="s">
        <v>135</v>
      </c>
      <c r="I84" s="25"/>
      <c r="J84" s="31" t="s">
        <v>137</v>
      </c>
      <c r="K84" s="30" t="s">
        <v>3</v>
      </c>
      <c r="L84" s="71" t="s">
        <v>135</v>
      </c>
    </row>
    <row r="85" spans="1:16" ht="12.75">
      <c r="A85" s="1"/>
      <c r="B85" s="44"/>
      <c r="C85" s="44"/>
      <c r="D85" s="44"/>
      <c r="E85" s="44"/>
      <c r="F85" s="18">
        <f>4*120000</f>
        <v>480000</v>
      </c>
      <c r="G85" s="46" t="s">
        <v>3</v>
      </c>
      <c r="H85" s="19">
        <v>2.68</v>
      </c>
      <c r="I85" s="56"/>
      <c r="J85" s="18">
        <f>4*119000</f>
        <v>476000</v>
      </c>
      <c r="K85" s="46" t="s">
        <v>3</v>
      </c>
      <c r="L85" s="19">
        <v>2.68</v>
      </c>
      <c r="M85">
        <f>4*120000</f>
        <v>480000</v>
      </c>
      <c r="O85">
        <v>476000</v>
      </c>
      <c r="P85">
        <v>2.68</v>
      </c>
    </row>
    <row r="86" spans="1:13" ht="12.75">
      <c r="A86" s="1"/>
      <c r="B86" s="17">
        <v>1300000</v>
      </c>
      <c r="C86" s="46"/>
      <c r="D86" s="44"/>
      <c r="E86" s="44"/>
      <c r="F86" s="55">
        <f>IF(AND(F85&gt;0,H85&gt;0),F85*H85,"")</f>
        <v>1286400</v>
      </c>
      <c r="G86" s="46"/>
      <c r="H86" s="44"/>
      <c r="I86" s="44"/>
      <c r="J86" s="48"/>
      <c r="K86" s="46"/>
      <c r="L86" s="55">
        <f>IF(AND(L85&gt;0,J85&gt;0),L85*J85,"")</f>
        <v>1275680</v>
      </c>
      <c r="M86">
        <v>1300000</v>
      </c>
    </row>
    <row r="87" spans="1:12" ht="12.75">
      <c r="A87" s="1"/>
      <c r="B87" s="45">
        <f>IF(B86&gt;0,IF(B86=M86,"","Wrong FOH"),"")</f>
      </c>
      <c r="C87" s="46"/>
      <c r="D87" s="47"/>
      <c r="E87" s="44"/>
      <c r="F87" s="45">
        <f>IF(F85&gt;0,IF(F85=M85,"","DH Wrong"),"")</f>
      </c>
      <c r="G87" s="46"/>
      <c r="H87" s="47">
        <f>IF(H85&gt;0,IF(H85=P85,"","SR Wrong"),"")</f>
      </c>
      <c r="I87" s="44"/>
      <c r="J87" s="45">
        <f>IF(J85&gt;0,IF(J85=O85,"","SH Wrong"),"")</f>
      </c>
      <c r="K87" s="46"/>
      <c r="L87" s="47">
        <f>IF(L85&gt;0,IF(L85=P85,"","SR Wrong"),"")</f>
      </c>
    </row>
    <row r="88" spans="1:13" ht="12.75">
      <c r="A88" s="1"/>
      <c r="B88" s="48"/>
      <c r="C88" s="49"/>
      <c r="D88" s="50">
        <f>IF(AND(B86&gt;0,F85&gt;0,H85&gt;0),ABS(B86-F86),"")</f>
        <v>13600</v>
      </c>
      <c r="E88" s="68" t="s">
        <v>149</v>
      </c>
      <c r="F88" s="51"/>
      <c r="G88" s="49"/>
      <c r="H88" s="50">
        <f>IF(AND(H85&gt;0,F85&gt;0,J85&gt;0,L85&gt;0),ABS(F86-L86),"")</f>
        <v>10720</v>
      </c>
      <c r="I88" s="68" t="s">
        <v>149</v>
      </c>
      <c r="J88" s="51"/>
      <c r="K88" s="52"/>
      <c r="L88" s="44"/>
      <c r="M88" s="69">
        <f>+H88+D88</f>
        <v>24320</v>
      </c>
    </row>
    <row r="89" spans="1:12" ht="12.75">
      <c r="A89" s="1"/>
      <c r="B89" s="48"/>
      <c r="C89" s="53"/>
      <c r="D89" s="67" t="s">
        <v>124</v>
      </c>
      <c r="E89" s="54"/>
      <c r="F89" s="53"/>
      <c r="G89" s="53"/>
      <c r="H89" s="67" t="s">
        <v>125</v>
      </c>
      <c r="I89" s="54"/>
      <c r="J89" s="53"/>
      <c r="K89" s="53"/>
      <c r="L89" s="44"/>
    </row>
    <row r="90" spans="4:12" ht="12.75">
      <c r="D90" s="4"/>
      <c r="E90" s="4"/>
      <c r="H90" s="4"/>
      <c r="I90" s="4"/>
      <c r="L90" s="4"/>
    </row>
    <row r="91" spans="1:12" ht="12.75">
      <c r="A91" s="1" t="s">
        <v>13</v>
      </c>
      <c r="B91" s="65" t="s">
        <v>122</v>
      </c>
      <c r="C91" s="1"/>
      <c r="D91" s="2"/>
      <c r="E91" s="2"/>
      <c r="F91" s="1"/>
      <c r="G91" s="1"/>
      <c r="H91" s="2"/>
      <c r="I91" s="2"/>
      <c r="J91" s="1"/>
      <c r="K91" s="1"/>
      <c r="L91" s="2"/>
    </row>
    <row r="92" spans="1:12" ht="12.75">
      <c r="A92" s="1"/>
      <c r="B92" s="31"/>
      <c r="C92" s="30" t="s">
        <v>133</v>
      </c>
      <c r="D92" s="25"/>
      <c r="E92" s="25"/>
      <c r="F92" s="31" t="s">
        <v>134</v>
      </c>
      <c r="G92" s="30" t="s">
        <v>3</v>
      </c>
      <c r="H92" s="25" t="s">
        <v>136</v>
      </c>
      <c r="I92" s="25"/>
      <c r="J92" s="31" t="s">
        <v>137</v>
      </c>
      <c r="K92" s="30" t="s">
        <v>3</v>
      </c>
      <c r="L92" s="25" t="s">
        <v>136</v>
      </c>
    </row>
    <row r="93" spans="1:16" ht="12.75">
      <c r="A93" s="1"/>
      <c r="B93" s="44"/>
      <c r="C93" s="44"/>
      <c r="D93" s="44"/>
      <c r="E93" s="44"/>
      <c r="F93" s="18">
        <v>487900</v>
      </c>
      <c r="G93" s="46" t="s">
        <v>3</v>
      </c>
      <c r="H93" s="19">
        <v>1.85</v>
      </c>
      <c r="I93" s="56"/>
      <c r="J93" s="18">
        <f>4*119000</f>
        <v>476000</v>
      </c>
      <c r="K93" s="46" t="s">
        <v>3</v>
      </c>
      <c r="L93" s="19">
        <v>1.85</v>
      </c>
      <c r="M93">
        <v>487900</v>
      </c>
      <c r="O93">
        <v>476000</v>
      </c>
      <c r="P93">
        <v>1.85</v>
      </c>
    </row>
    <row r="94" spans="1:13" ht="12.75">
      <c r="A94" s="1"/>
      <c r="B94" s="17">
        <v>927010</v>
      </c>
      <c r="C94" s="46"/>
      <c r="D94" s="44"/>
      <c r="E94" s="44"/>
      <c r="F94" s="55">
        <f>IF(AND(F93&gt;0,H93&gt;0),F93*H93,"")</f>
        <v>902615</v>
      </c>
      <c r="G94" s="46"/>
      <c r="H94" s="44"/>
      <c r="I94" s="44"/>
      <c r="J94" s="48"/>
      <c r="K94" s="46"/>
      <c r="L94" s="55">
        <f>IF(AND(L93&gt;0,J93&gt;0),L93*J93,"")</f>
        <v>880600</v>
      </c>
      <c r="M94">
        <v>927010</v>
      </c>
    </row>
    <row r="95" spans="1:12" ht="12.75">
      <c r="A95" s="1"/>
      <c r="B95" s="45">
        <f>IF(B94&gt;0,IF(B94=M94,"","Wrong VOH"),"")</f>
      </c>
      <c r="C95" s="46"/>
      <c r="D95" s="47"/>
      <c r="E95" s="44"/>
      <c r="F95" s="45">
        <f>IF(F93&gt;0,IF(F93=M93,"","AH Wrong"),"")</f>
      </c>
      <c r="G95" s="46"/>
      <c r="H95" s="47">
        <f>IF(H93&gt;0,IF(H93=P93,"","SR Wrong"),"")</f>
      </c>
      <c r="I95" s="44"/>
      <c r="J95" s="45">
        <f>IF(J93&gt;0,IF(J93=O93,"","SH Wrong"),"")</f>
      </c>
      <c r="K95" s="46"/>
      <c r="L95" s="47">
        <f>IF(L93&gt;0,IF(L93=P93,"","SR Wrong"),"")</f>
      </c>
    </row>
    <row r="96" spans="1:12" ht="12.75">
      <c r="A96" s="1"/>
      <c r="B96" s="48"/>
      <c r="C96" s="49"/>
      <c r="D96" s="50">
        <f>IF(AND(B94&gt;0,F93&gt;0,H93&gt;0),ABS(B94-F94),"")</f>
        <v>24395</v>
      </c>
      <c r="E96" s="51" t="str">
        <f>IF(AND(B94&gt;0,F93&gt;0,H93&gt;0),IF(B94&gt;F94,"U","F"),"")</f>
        <v>U</v>
      </c>
      <c r="F96" s="51"/>
      <c r="G96" s="49"/>
      <c r="H96" s="50">
        <f>IF(AND(H93&gt;0,F93&gt;0,J93&gt;0,L93&gt;0),ABS(F94-L94),"")</f>
        <v>22015</v>
      </c>
      <c r="I96" s="51" t="str">
        <f>IF(AND(F93&gt;0,J93&gt;0),IF(F93&gt;J93,"U","F"),"")</f>
        <v>U</v>
      </c>
      <c r="J96" s="51"/>
      <c r="K96" s="52"/>
      <c r="L96" s="44"/>
    </row>
    <row r="97" spans="1:12" ht="12.75">
      <c r="A97" s="1"/>
      <c r="B97" s="48"/>
      <c r="C97" s="53"/>
      <c r="D97" s="67" t="s">
        <v>124</v>
      </c>
      <c r="E97" s="72" t="s">
        <v>149</v>
      </c>
      <c r="F97" s="53"/>
      <c r="G97" s="53"/>
      <c r="H97" s="67" t="s">
        <v>138</v>
      </c>
      <c r="I97" s="72" t="s">
        <v>149</v>
      </c>
      <c r="J97" s="53"/>
      <c r="K97" s="53"/>
      <c r="L97" s="44"/>
    </row>
    <row r="98" spans="1:12" ht="12.75">
      <c r="A98" s="3"/>
      <c r="B98" s="1"/>
      <c r="C98" s="1"/>
      <c r="D98" s="2"/>
      <c r="E98" s="2"/>
      <c r="F98" s="1"/>
      <c r="G98" s="1"/>
      <c r="H98" s="2"/>
      <c r="I98" s="2"/>
      <c r="J98" s="1"/>
      <c r="K98" s="1"/>
      <c r="L98" s="2"/>
    </row>
    <row r="99" spans="1:12" ht="12.75">
      <c r="A99" s="3" t="s">
        <v>16</v>
      </c>
      <c r="B99" s="81" t="s">
        <v>139</v>
      </c>
      <c r="C99" s="81"/>
      <c r="D99" s="81"/>
      <c r="E99" s="81"/>
      <c r="F99" s="81"/>
      <c r="G99" s="81"/>
      <c r="H99" s="81"/>
      <c r="I99" s="2"/>
      <c r="J99" s="1"/>
      <c r="K99" s="1"/>
      <c r="L99" s="2"/>
    </row>
    <row r="100" spans="1:14" ht="12.75">
      <c r="A100" s="3"/>
      <c r="B100" s="99" t="s">
        <v>140</v>
      </c>
      <c r="C100" s="92"/>
      <c r="D100" s="20">
        <f>+H88</f>
        <v>10720</v>
      </c>
      <c r="E100" s="21" t="s">
        <v>54</v>
      </c>
      <c r="F100" s="72" t="s">
        <v>149</v>
      </c>
      <c r="G100" s="48"/>
      <c r="H100" s="44"/>
      <c r="I100" s="2"/>
      <c r="J100" s="1"/>
      <c r="K100" s="1"/>
      <c r="L100" s="2"/>
      <c r="M100">
        <v>10720</v>
      </c>
      <c r="N100" t="s">
        <v>54</v>
      </c>
    </row>
    <row r="101" spans="1:12" ht="12.75">
      <c r="A101" s="3"/>
      <c r="B101" s="57"/>
      <c r="C101" s="57"/>
      <c r="D101" s="33">
        <f>IF(OR(D100="",D100=M100),"","Wrong")</f>
      </c>
      <c r="E101" s="44"/>
      <c r="F101" s="48"/>
      <c r="G101" s="48"/>
      <c r="H101" s="44"/>
      <c r="I101" s="2"/>
      <c r="J101" s="1"/>
      <c r="K101" s="1"/>
      <c r="L101" s="2"/>
    </row>
    <row r="102" spans="1:14" ht="12.75">
      <c r="A102" s="3"/>
      <c r="B102" s="99" t="s">
        <v>141</v>
      </c>
      <c r="C102" s="92"/>
      <c r="D102" s="92"/>
      <c r="E102" s="94">
        <f>+H96</f>
        <v>22015</v>
      </c>
      <c r="F102" s="95"/>
      <c r="G102" s="21" t="s">
        <v>54</v>
      </c>
      <c r="H102" s="72" t="s">
        <v>149</v>
      </c>
      <c r="I102" s="2"/>
      <c r="J102" s="1"/>
      <c r="K102" s="1"/>
      <c r="L102" s="2"/>
      <c r="M102">
        <v>22015</v>
      </c>
      <c r="N102" t="s">
        <v>54</v>
      </c>
    </row>
    <row r="103" spans="1:12" ht="12.75">
      <c r="A103" s="3"/>
      <c r="B103" s="48"/>
      <c r="C103" s="48"/>
      <c r="D103" s="44"/>
      <c r="E103" s="93">
        <f>IF(OR(E102="",E102=M102),"","Wrong")</f>
      </c>
      <c r="F103" s="93"/>
      <c r="G103" s="48"/>
      <c r="H103" s="44"/>
      <c r="I103" s="2"/>
      <c r="J103" s="1"/>
      <c r="K103" s="1"/>
      <c r="L103" s="2"/>
    </row>
    <row r="104" spans="1:14" ht="12.75">
      <c r="A104" s="3"/>
      <c r="B104" s="99" t="s">
        <v>142</v>
      </c>
      <c r="C104" s="92"/>
      <c r="D104" s="20">
        <f>+D96+D88</f>
        <v>37995</v>
      </c>
      <c r="E104" s="21" t="s">
        <v>54</v>
      </c>
      <c r="F104" s="72" t="s">
        <v>149</v>
      </c>
      <c r="G104" s="48"/>
      <c r="H104" s="44"/>
      <c r="I104" s="2"/>
      <c r="J104" s="1"/>
      <c r="K104" s="1"/>
      <c r="L104" s="2"/>
      <c r="M104">
        <v>37995</v>
      </c>
      <c r="N104" t="s">
        <v>54</v>
      </c>
    </row>
    <row r="105" spans="1:12" ht="12.75">
      <c r="A105" s="3"/>
      <c r="B105" s="48"/>
      <c r="C105" s="48"/>
      <c r="D105" s="33">
        <f>IF(OR(D104="",D104=M104),"","Wrong")</f>
      </c>
      <c r="E105" s="44"/>
      <c r="F105" s="48"/>
      <c r="G105" s="48"/>
      <c r="H105" s="44"/>
      <c r="I105" s="2"/>
      <c r="J105" s="1"/>
      <c r="K105" s="1"/>
      <c r="L105" s="2"/>
    </row>
    <row r="106" spans="1:12" ht="12.75">
      <c r="A106" s="3"/>
      <c r="B106" s="1"/>
      <c r="C106" s="1"/>
      <c r="D106" s="2"/>
      <c r="E106" s="2"/>
      <c r="F106" s="1"/>
      <c r="G106" s="1"/>
      <c r="H106" s="2"/>
      <c r="I106" s="2"/>
      <c r="J106" s="1"/>
      <c r="K106" s="1"/>
      <c r="L106" s="2"/>
    </row>
    <row r="108" spans="1:12" ht="12.75">
      <c r="A108" s="22" t="s">
        <v>55</v>
      </c>
      <c r="B108" s="29" t="s">
        <v>143</v>
      </c>
      <c r="C108" s="29"/>
      <c r="D108" s="29"/>
      <c r="E108" s="29"/>
      <c r="F108" s="29"/>
      <c r="G108" s="29"/>
      <c r="H108" s="29"/>
      <c r="I108" s="29"/>
      <c r="J108" s="30" t="s">
        <v>144</v>
      </c>
      <c r="K108" s="30"/>
      <c r="L108" s="30" t="s">
        <v>145</v>
      </c>
    </row>
    <row r="109" spans="1:13" ht="12.75">
      <c r="A109" s="6"/>
      <c r="B109" s="60" t="s">
        <v>146</v>
      </c>
      <c r="C109" s="48"/>
      <c r="D109" s="48"/>
      <c r="E109" s="48"/>
      <c r="F109" s="48"/>
      <c r="G109" s="48"/>
      <c r="H109" s="48"/>
      <c r="I109" s="45">
        <f>IF(J109&gt;0,IF(J109=M109,"","Wrong"),"")</f>
      </c>
      <c r="J109" s="23">
        <v>2156280</v>
      </c>
      <c r="K109" s="48"/>
      <c r="L109" s="48"/>
      <c r="M109">
        <v>2156280</v>
      </c>
    </row>
    <row r="110" spans="2:14" ht="12.75">
      <c r="B110" s="48"/>
      <c r="C110" s="60" t="s">
        <v>147</v>
      </c>
      <c r="D110" s="48"/>
      <c r="E110" s="48"/>
      <c r="F110" s="48"/>
      <c r="G110" s="48"/>
      <c r="H110" s="48"/>
      <c r="I110" s="48"/>
      <c r="J110" s="48"/>
      <c r="K110" s="45">
        <f>IF(L110&gt;0,IF(L110=N110,"","Wrong"),"")</f>
      </c>
      <c r="L110" s="23">
        <v>880600</v>
      </c>
      <c r="N110">
        <v>880600</v>
      </c>
    </row>
    <row r="111" spans="2:14" ht="12.75">
      <c r="B111" s="48"/>
      <c r="C111" s="60" t="s">
        <v>148</v>
      </c>
      <c r="D111" s="48"/>
      <c r="E111" s="48"/>
      <c r="F111" s="48"/>
      <c r="G111" s="48"/>
      <c r="H111" s="48"/>
      <c r="I111" s="48"/>
      <c r="J111" s="48"/>
      <c r="K111" s="45">
        <f>IF(L111&gt;0,IF(L111=N111,"","Wrong"),"")</f>
      </c>
      <c r="L111" s="24">
        <v>1275680</v>
      </c>
      <c r="N111">
        <v>1275680</v>
      </c>
    </row>
    <row r="112" spans="2:12" ht="12.7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3" ht="12.75">
      <c r="A113" s="6"/>
      <c r="B113" s="48" t="s">
        <v>21</v>
      </c>
      <c r="C113" s="48"/>
      <c r="D113" s="48"/>
      <c r="E113" s="48"/>
      <c r="F113" s="48"/>
      <c r="G113" s="48"/>
      <c r="H113" s="48"/>
      <c r="I113" s="45">
        <f>IF(J113&gt;0,IF(J113=M113,"","Wrong"),"")</f>
      </c>
      <c r="J113" s="23">
        <v>927010</v>
      </c>
      <c r="K113" s="48"/>
      <c r="L113" s="48"/>
      <c r="M113">
        <v>927010</v>
      </c>
    </row>
    <row r="114" spans="2:13" ht="12.75">
      <c r="B114" s="48" t="s">
        <v>22</v>
      </c>
      <c r="C114" s="48"/>
      <c r="D114" s="48"/>
      <c r="E114" s="48"/>
      <c r="F114" s="48"/>
      <c r="G114" s="48"/>
      <c r="H114" s="48"/>
      <c r="I114" s="45">
        <f>IF(J114&gt;0,IF(J114=M114,"","Wrong"),"")</f>
      </c>
      <c r="J114" s="24">
        <v>1300000</v>
      </c>
      <c r="K114" s="48"/>
      <c r="L114" s="48"/>
      <c r="M114">
        <v>1300000</v>
      </c>
    </row>
    <row r="115" spans="2:14" ht="12.75">
      <c r="B115" s="48"/>
      <c r="C115" s="48" t="s">
        <v>23</v>
      </c>
      <c r="D115" s="48"/>
      <c r="E115" s="48"/>
      <c r="F115" s="48"/>
      <c r="G115" s="48"/>
      <c r="H115" s="48"/>
      <c r="I115" s="48"/>
      <c r="J115" s="48"/>
      <c r="K115" s="45">
        <f>IF(L115&gt;0,IF(L115=N115,"","Wrong"),"")</f>
      </c>
      <c r="L115" s="23">
        <v>2227010</v>
      </c>
      <c r="N115">
        <v>2227010</v>
      </c>
    </row>
    <row r="116" spans="2:12" ht="12.7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3" ht="12.75">
      <c r="A117" s="6"/>
      <c r="B117" s="48" t="s">
        <v>28</v>
      </c>
      <c r="C117" s="48"/>
      <c r="D117" s="48"/>
      <c r="E117" s="48"/>
      <c r="F117" s="48"/>
      <c r="G117" s="48"/>
      <c r="H117" s="48"/>
      <c r="I117" s="45">
        <f>IF(J117&gt;0,IF(J117=M117,"","Wrong"),"")</f>
      </c>
      <c r="J117" s="23">
        <v>13600</v>
      </c>
      <c r="K117" s="48"/>
      <c r="L117" s="48"/>
      <c r="M117">
        <v>13600</v>
      </c>
    </row>
    <row r="118" spans="2:13" ht="12.75">
      <c r="B118" s="48" t="s">
        <v>25</v>
      </c>
      <c r="C118" s="48"/>
      <c r="D118" s="48"/>
      <c r="E118" s="48"/>
      <c r="F118" s="48"/>
      <c r="G118" s="48"/>
      <c r="H118" s="48"/>
      <c r="I118" s="45">
        <f>IF(J118&gt;0,IF(J118=M118,"","Wrong"),"")</f>
      </c>
      <c r="J118" s="24">
        <v>10720</v>
      </c>
      <c r="K118" s="48"/>
      <c r="L118" s="48"/>
      <c r="M118">
        <v>10720</v>
      </c>
    </row>
    <row r="119" spans="2:13" ht="12.75">
      <c r="B119" s="48" t="s">
        <v>26</v>
      </c>
      <c r="C119" s="48"/>
      <c r="D119" s="48"/>
      <c r="E119" s="48"/>
      <c r="F119" s="48"/>
      <c r="G119" s="48"/>
      <c r="H119" s="48"/>
      <c r="I119" s="45">
        <f>IF(J119&gt;0,IF(J119=M119,"","Wrong"),"")</f>
      </c>
      <c r="J119" s="24">
        <v>24395</v>
      </c>
      <c r="K119" s="48"/>
      <c r="L119" s="48"/>
      <c r="M119">
        <v>24395</v>
      </c>
    </row>
    <row r="120" spans="2:13" ht="12.75">
      <c r="B120" s="48" t="s">
        <v>27</v>
      </c>
      <c r="C120" s="48"/>
      <c r="D120" s="48"/>
      <c r="E120" s="48"/>
      <c r="F120" s="48"/>
      <c r="G120" s="48"/>
      <c r="H120" s="48"/>
      <c r="I120" s="45">
        <f>IF(J120&gt;0,IF(J120=M120,"","Wrong"),"")</f>
      </c>
      <c r="J120" s="24">
        <v>22015</v>
      </c>
      <c r="K120" s="48"/>
      <c r="L120" s="48"/>
      <c r="M120">
        <v>22015</v>
      </c>
    </row>
    <row r="121" spans="2:14" ht="12.75">
      <c r="B121" s="48"/>
      <c r="C121" s="48" t="s">
        <v>22</v>
      </c>
      <c r="D121" s="48"/>
      <c r="E121" s="48"/>
      <c r="F121" s="48"/>
      <c r="G121" s="48"/>
      <c r="H121" s="48"/>
      <c r="I121" s="48"/>
      <c r="J121" s="48"/>
      <c r="K121" s="45">
        <f>IF(L121&gt;0,IF(L121=N121,"","Wrong"),"")</f>
      </c>
      <c r="L121" s="23">
        <v>24320</v>
      </c>
      <c r="N121">
        <v>24320</v>
      </c>
    </row>
    <row r="122" spans="2:14" ht="12.75">
      <c r="B122" s="48"/>
      <c r="C122" s="48" t="s">
        <v>21</v>
      </c>
      <c r="D122" s="48"/>
      <c r="E122" s="48"/>
      <c r="F122" s="48"/>
      <c r="G122" s="48"/>
      <c r="H122" s="48"/>
      <c r="I122" s="48"/>
      <c r="J122" s="48"/>
      <c r="K122" s="45">
        <f>IF(L122&gt;0,IF(L122=N122,"","Wrong"),"")</f>
      </c>
      <c r="L122" s="24">
        <v>46410</v>
      </c>
      <c r="N122">
        <v>46410</v>
      </c>
    </row>
    <row r="123" spans="2:12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3" ht="12.75">
      <c r="B124" s="48" t="s">
        <v>24</v>
      </c>
      <c r="C124" s="48"/>
      <c r="D124" s="48"/>
      <c r="E124" s="48"/>
      <c r="F124" s="48"/>
      <c r="G124" s="48"/>
      <c r="H124" s="48"/>
      <c r="I124" s="45">
        <f>IF(J124&gt;0,IF(J124=M124,"","Wrong"),"")</f>
      </c>
      <c r="J124" s="23">
        <v>70730</v>
      </c>
      <c r="K124" s="48"/>
      <c r="L124" s="48"/>
      <c r="M124">
        <v>70730</v>
      </c>
    </row>
    <row r="125" spans="2:14" ht="12.75">
      <c r="B125" s="48"/>
      <c r="C125" s="48" t="s">
        <v>28</v>
      </c>
      <c r="D125" s="48"/>
      <c r="E125" s="48"/>
      <c r="F125" s="48"/>
      <c r="G125" s="48"/>
      <c r="H125" s="48"/>
      <c r="I125" s="48"/>
      <c r="J125" s="48"/>
      <c r="K125" s="45">
        <f>IF(L125&gt;0,IF(L125=N125,"","Wrong"),"")</f>
      </c>
      <c r="L125" s="23">
        <v>13600</v>
      </c>
      <c r="N125">
        <v>13600</v>
      </c>
    </row>
    <row r="126" spans="2:14" ht="12.75">
      <c r="B126" s="48"/>
      <c r="C126" s="48" t="s">
        <v>25</v>
      </c>
      <c r="D126" s="48"/>
      <c r="E126" s="48"/>
      <c r="F126" s="48"/>
      <c r="G126" s="48"/>
      <c r="H126" s="48"/>
      <c r="I126" s="48"/>
      <c r="J126" s="48"/>
      <c r="K126" s="45">
        <f>IF(L126&gt;0,IF(L126=N126,"","Wrong"),"")</f>
      </c>
      <c r="L126" s="24">
        <v>10720</v>
      </c>
      <c r="N126">
        <v>10720</v>
      </c>
    </row>
    <row r="127" spans="2:14" ht="12.75">
      <c r="B127" s="48"/>
      <c r="C127" s="48" t="s">
        <v>26</v>
      </c>
      <c r="D127" s="48"/>
      <c r="E127" s="48"/>
      <c r="F127" s="48"/>
      <c r="G127" s="48"/>
      <c r="H127" s="48"/>
      <c r="I127" s="48"/>
      <c r="J127" s="48"/>
      <c r="K127" s="45">
        <f>IF(L127&gt;0,IF(L127=N127,"","Wrong"),"")</f>
      </c>
      <c r="L127" s="24">
        <v>24395</v>
      </c>
      <c r="N127">
        <v>24395</v>
      </c>
    </row>
    <row r="128" spans="2:14" ht="12.75">
      <c r="B128" s="48"/>
      <c r="C128" s="48" t="s">
        <v>27</v>
      </c>
      <c r="D128" s="48"/>
      <c r="E128" s="48"/>
      <c r="F128" s="48"/>
      <c r="G128" s="48"/>
      <c r="H128" s="48"/>
      <c r="I128" s="48"/>
      <c r="J128" s="48"/>
      <c r="K128" s="45">
        <f>IF(L128&gt;0,IF(L128=N128,"","Wrong"),"")</f>
      </c>
      <c r="L128" s="24">
        <v>22015</v>
      </c>
      <c r="N128">
        <v>22015</v>
      </c>
    </row>
  </sheetData>
  <sheetProtection/>
  <mergeCells count="59">
    <mergeCell ref="B99:H99"/>
    <mergeCell ref="B100:C100"/>
    <mergeCell ref="B102:D102"/>
    <mergeCell ref="E102:F102"/>
    <mergeCell ref="E103:F103"/>
    <mergeCell ref="B104:C104"/>
    <mergeCell ref="E77:F77"/>
    <mergeCell ref="H77:I77"/>
    <mergeCell ref="B78:D78"/>
    <mergeCell ref="E78:F78"/>
    <mergeCell ref="G78:H78"/>
    <mergeCell ref="G79:H79"/>
    <mergeCell ref="G72:H72"/>
    <mergeCell ref="B74:D74"/>
    <mergeCell ref="E74:F74"/>
    <mergeCell ref="H74:I74"/>
    <mergeCell ref="B76:D76"/>
    <mergeCell ref="E76:F76"/>
    <mergeCell ref="H76:I76"/>
    <mergeCell ref="B69:D69"/>
    <mergeCell ref="E69:F69"/>
    <mergeCell ref="H69:I69"/>
    <mergeCell ref="E70:F70"/>
    <mergeCell ref="H70:I70"/>
    <mergeCell ref="B71:D71"/>
    <mergeCell ref="E71:F71"/>
    <mergeCell ref="G71:H71"/>
    <mergeCell ref="E64:F64"/>
    <mergeCell ref="B65:D65"/>
    <mergeCell ref="E65:F65"/>
    <mergeCell ref="B67:D67"/>
    <mergeCell ref="E67:F67"/>
    <mergeCell ref="H67:I67"/>
    <mergeCell ref="E58:F58"/>
    <mergeCell ref="B59:D59"/>
    <mergeCell ref="E59:F59"/>
    <mergeCell ref="E61:F61"/>
    <mergeCell ref="B63:D63"/>
    <mergeCell ref="E63:F63"/>
    <mergeCell ref="E51:F51"/>
    <mergeCell ref="H51:I51"/>
    <mergeCell ref="B54:J54"/>
    <mergeCell ref="E55:F55"/>
    <mergeCell ref="B57:D57"/>
    <mergeCell ref="E57:F57"/>
    <mergeCell ref="E43:F43"/>
    <mergeCell ref="H43:I43"/>
    <mergeCell ref="E46:I46"/>
    <mergeCell ref="E48:I48"/>
    <mergeCell ref="E49:I49"/>
    <mergeCell ref="E50:F50"/>
    <mergeCell ref="H50:I50"/>
    <mergeCell ref="H15:J15"/>
    <mergeCell ref="B37:I37"/>
    <mergeCell ref="E38:I38"/>
    <mergeCell ref="E40:I40"/>
    <mergeCell ref="E41:I41"/>
    <mergeCell ref="E42:F42"/>
    <mergeCell ref="H42:I42"/>
  </mergeCells>
  <dataValidations count="1">
    <dataValidation type="list" allowBlank="1" showInputMessage="1" showErrorMessage="1" sqref="E100 G102 E104">
      <formula1>"U,F"</formula1>
    </dataValidation>
  </dataValidations>
  <printOptions/>
  <pageMargins left="0.7500000000000001" right="0.7500000000000001" top="1" bottom="1" header="0.5" footer="0.5"/>
  <pageSetup fitToHeight="4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Hussey</dc:creator>
  <cp:keywords/>
  <dc:description/>
  <cp:lastModifiedBy>Usuario de Microsoft Office</cp:lastModifiedBy>
  <cp:lastPrinted>2016-04-08T14:42:46Z</cp:lastPrinted>
  <dcterms:created xsi:type="dcterms:W3CDTF">1999-04-10T19:27:29Z</dcterms:created>
  <dcterms:modified xsi:type="dcterms:W3CDTF">2018-04-10T20:41:02Z</dcterms:modified>
  <cp:category/>
  <cp:version/>
  <cp:contentType/>
  <cp:contentStatus/>
</cp:coreProperties>
</file>