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4880" windowHeight="7725"/>
  </bookViews>
  <sheets>
    <sheet name="K comp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7" i="1" l="1"/>
  <c r="B139" i="1" l="1"/>
  <c r="B140" i="1" s="1"/>
  <c r="C152" i="1" s="1"/>
  <c r="B154" i="1" s="1"/>
  <c r="B155" i="1" s="1"/>
  <c r="A139" i="1"/>
  <c r="F132" i="1"/>
  <c r="B129" i="1"/>
  <c r="B128" i="1"/>
  <c r="B127" i="1"/>
  <c r="B126" i="1"/>
  <c r="B124" i="1"/>
  <c r="B123" i="1"/>
  <c r="B122" i="1"/>
  <c r="B120" i="1"/>
  <c r="B119" i="1"/>
  <c r="B118" i="1"/>
  <c r="B116" i="1"/>
  <c r="B115" i="1"/>
  <c r="B114" i="1"/>
  <c r="D113" i="1"/>
  <c r="B113" i="1"/>
  <c r="B112" i="1"/>
  <c r="B111" i="1"/>
  <c r="B110" i="1"/>
  <c r="B109" i="1"/>
  <c r="B108" i="1"/>
  <c r="B107" i="1"/>
  <c r="B105" i="1"/>
  <c r="B104" i="1"/>
  <c r="B103" i="1"/>
  <c r="B102" i="1"/>
  <c r="B97" i="1"/>
  <c r="B95" i="1"/>
  <c r="C69" i="1"/>
  <c r="B69" i="1"/>
  <c r="B63" i="1"/>
  <c r="B66" i="1" s="1"/>
  <c r="C66" i="1" s="1"/>
  <c r="B60" i="1"/>
  <c r="C60" i="1" s="1"/>
  <c r="B57" i="1"/>
  <c r="B61" i="1" s="1"/>
  <c r="C61" i="1" s="1"/>
  <c r="B51" i="1"/>
  <c r="B54" i="1" s="1"/>
  <c r="C54" i="1" s="1"/>
  <c r="B45" i="1"/>
  <c r="B49" i="1" s="1"/>
  <c r="C49" i="1" s="1"/>
  <c r="B39" i="1"/>
  <c r="B42" i="1" s="1"/>
  <c r="C42" i="1" s="1"/>
  <c r="B34" i="1"/>
  <c r="C34" i="1" s="1"/>
  <c r="C33" i="1"/>
  <c r="B33" i="1"/>
  <c r="B37" i="1" s="1"/>
  <c r="C37" i="1" s="1"/>
  <c r="B25" i="1"/>
  <c r="B28" i="1" s="1"/>
  <c r="C28" i="1" s="1"/>
  <c r="B22" i="1"/>
  <c r="C22" i="1" s="1"/>
  <c r="B20" i="1"/>
  <c r="C20" i="1" s="1"/>
  <c r="C19" i="1"/>
  <c r="B19" i="1"/>
  <c r="B23" i="1" s="1"/>
  <c r="C23" i="1" s="1"/>
  <c r="B13" i="1"/>
  <c r="B16" i="1" s="1"/>
  <c r="C16" i="1" s="1"/>
  <c r="B10" i="1"/>
  <c r="C10" i="1" s="1"/>
  <c r="B11" i="1"/>
  <c r="C11" i="1" s="1"/>
  <c r="A1" i="1"/>
  <c r="C45" i="1" l="1"/>
  <c r="B8" i="1"/>
  <c r="C8" i="1" s="1"/>
  <c r="B48" i="1"/>
  <c r="C48" i="1" s="1"/>
  <c r="B58" i="1"/>
  <c r="C58" i="1" s="1"/>
  <c r="C7" i="1"/>
  <c r="B36" i="1"/>
  <c r="C36" i="1" s="1"/>
  <c r="B46" i="1"/>
  <c r="C46" i="1" s="1"/>
  <c r="C57" i="1"/>
  <c r="B15" i="1"/>
  <c r="C15" i="1" s="1"/>
  <c r="B17" i="1"/>
  <c r="C17" i="1" s="1"/>
  <c r="B27" i="1"/>
  <c r="C27" i="1" s="1"/>
  <c r="B29" i="1"/>
  <c r="C29" i="1" s="1"/>
  <c r="B41" i="1"/>
  <c r="C41" i="1" s="1"/>
  <c r="B43" i="1"/>
  <c r="C43" i="1" s="1"/>
  <c r="B53" i="1"/>
  <c r="C53" i="1" s="1"/>
  <c r="B55" i="1"/>
  <c r="C55" i="1" s="1"/>
  <c r="B65" i="1"/>
  <c r="C65" i="1" s="1"/>
  <c r="B67" i="1"/>
  <c r="C67" i="1" s="1"/>
  <c r="C13" i="1"/>
  <c r="C25" i="1"/>
  <c r="C39" i="1"/>
  <c r="C51" i="1"/>
  <c r="C63" i="1"/>
  <c r="B9" i="1"/>
  <c r="C9" i="1" s="1"/>
  <c r="B14" i="1"/>
  <c r="C14" i="1" s="1"/>
  <c r="B21" i="1"/>
  <c r="C21" i="1" s="1"/>
  <c r="B26" i="1"/>
  <c r="C26" i="1" s="1"/>
  <c r="B35" i="1"/>
  <c r="C35" i="1" s="1"/>
  <c r="B40" i="1"/>
  <c r="C40" i="1" s="1"/>
  <c r="B47" i="1"/>
  <c r="C47" i="1" s="1"/>
  <c r="B52" i="1"/>
  <c r="C52" i="1" s="1"/>
  <c r="B59" i="1"/>
  <c r="C59" i="1" s="1"/>
  <c r="B64" i="1"/>
  <c r="C64" i="1" s="1"/>
</calcChain>
</file>

<file path=xl/sharedStrings.xml><?xml version="1.0" encoding="utf-8"?>
<sst xmlns="http://schemas.openxmlformats.org/spreadsheetml/2006/main" count="225" uniqueCount="117">
  <si>
    <t>Conductancia</t>
  </si>
  <si>
    <t xml:space="preserve"> </t>
  </si>
  <si>
    <t>Techos</t>
  </si>
  <si>
    <t>térmica</t>
  </si>
  <si>
    <t>Descripcion</t>
  </si>
  <si>
    <t>Resist.Total</t>
  </si>
  <si>
    <t>K=1/Rt</t>
  </si>
  <si>
    <t>Observaciones</t>
  </si>
  <si>
    <t>Chapa exterior-machimbre int. s/aislación térmica</t>
  </si>
  <si>
    <t>sin aislación</t>
  </si>
  <si>
    <t xml:space="preserve"> "                "         con 2.5 cm de pol.expandido</t>
  </si>
  <si>
    <t xml:space="preserve"> con 5 cm de pol.expandido</t>
  </si>
  <si>
    <t xml:space="preserve"> con 7.5 cm de pol.expandido</t>
  </si>
  <si>
    <t xml:space="preserve"> con 10 cm de pol.expandido</t>
  </si>
  <si>
    <t>Chapa exterior-cieloraso susp. s/aislación térmica</t>
  </si>
  <si>
    <t>sin aislación con camara de aire</t>
  </si>
  <si>
    <t xml:space="preserve"> con 2.5 cm de pol.expandido</t>
  </si>
  <si>
    <t>Losa maciza 10 cm s/aislación térmica</t>
  </si>
  <si>
    <t>para mas espesor dividir Rt por 0.10 y mult. espesor dado</t>
  </si>
  <si>
    <t>Losa de losetas 12 cm s/aislación térmica</t>
  </si>
  <si>
    <t>para mas espesor dividir Rt por 0.12 y mult. espesor dado</t>
  </si>
  <si>
    <t>Muros - Descripción</t>
  </si>
  <si>
    <t xml:space="preserve">Resistencia </t>
  </si>
  <si>
    <t>Ladrillon rev. ambas caras s/aislación térmica</t>
  </si>
  <si>
    <t>revocado ambas caras</t>
  </si>
  <si>
    <t>Ladrillo 0.12 rev.ambas caras s/aislación térmica</t>
  </si>
  <si>
    <t>Muro doble ladrillo 0.12 m s/aislación térmica</t>
  </si>
  <si>
    <t>ladrillo visto ambas caras s/camara de aire</t>
  </si>
  <si>
    <t>ladrillo visto ambas caras c/camara de aire</t>
  </si>
  <si>
    <t>Ladrillon revocado una cara s/aislación térmica</t>
  </si>
  <si>
    <t>otra cara bolseado</t>
  </si>
  <si>
    <t>Ladrillo 0.12 rev.una cara s/aislación térmica</t>
  </si>
  <si>
    <t>otra cara visto</t>
  </si>
  <si>
    <t>Revestimiento piedra 2 cm</t>
  </si>
  <si>
    <t>para mas espesor dividir Rt por 0.02 y mult. por espesor dado</t>
  </si>
  <si>
    <t>Ventanas</t>
  </si>
  <si>
    <t>conductancia térmica en W/m².°C</t>
  </si>
  <si>
    <t>Valores para distinto material del marco y configuraciones de vidriado</t>
  </si>
  <si>
    <t>Material del marco</t>
  </si>
  <si>
    <t>% de área ocupada</t>
  </si>
  <si>
    <t xml:space="preserve">Vidrio </t>
  </si>
  <si>
    <t>c/cortina</t>
  </si>
  <si>
    <t xml:space="preserve">Doble </t>
  </si>
  <si>
    <t>por el marco</t>
  </si>
  <si>
    <t>simple</t>
  </si>
  <si>
    <t>interior</t>
  </si>
  <si>
    <t>exterior</t>
  </si>
  <si>
    <t>int.y ext.</t>
  </si>
  <si>
    <t>Vidrio</t>
  </si>
  <si>
    <t xml:space="preserve">PVC ó </t>
  </si>
  <si>
    <t>MADERA</t>
  </si>
  <si>
    <t>Aluminio</t>
  </si>
  <si>
    <t>Chapa de acero plegada</t>
  </si>
  <si>
    <t>item</t>
  </si>
  <si>
    <t>Fundaciones</t>
  </si>
  <si>
    <t>Normal H° ciclópeo</t>
  </si>
  <si>
    <t xml:space="preserve"> ----------</t>
  </si>
  <si>
    <t xml:space="preserve"> 40 cm x 70 cm profundidad</t>
  </si>
  <si>
    <t>Cielorasos</t>
  </si>
  <si>
    <t>Cieloraso de yeso 1 cm</t>
  </si>
  <si>
    <t xml:space="preserve"> -----------</t>
  </si>
  <si>
    <t>para mas espesor dividir Rt por 0.01 y mult. espesor dado</t>
  </si>
  <si>
    <t xml:space="preserve">Camara de aire </t>
  </si>
  <si>
    <t>Solamente sumar Rt con otros valores</t>
  </si>
  <si>
    <t>Cielorasos termoacústicos 1cm</t>
  </si>
  <si>
    <t>Aislantes térmicos</t>
  </si>
  <si>
    <t xml:space="preserve"> - Lana de vidrio o telgopor</t>
  </si>
  <si>
    <t>15 kg/m3</t>
  </si>
  <si>
    <t>espesor 2.5 cm</t>
  </si>
  <si>
    <t>El aislante podrá ir incorporado al techo</t>
  </si>
  <si>
    <t>espesor 5 cm</t>
  </si>
  <si>
    <t>al muro o a la fundación</t>
  </si>
  <si>
    <t>espesor 7.5 cm</t>
  </si>
  <si>
    <t>espesor 10 cm</t>
  </si>
  <si>
    <t xml:space="preserve"> - Poliuretano expandido o rígido 30 kg/m3</t>
  </si>
  <si>
    <t>espesor 1 cm</t>
  </si>
  <si>
    <t>tipo expandido</t>
  </si>
  <si>
    <t>Tipo rígido</t>
  </si>
  <si>
    <t>Planchas de corcho - 300 kg/m3</t>
  </si>
  <si>
    <t>espesor 2 mm</t>
  </si>
  <si>
    <t>espesor 3 mm</t>
  </si>
  <si>
    <t>espesor 5 mm</t>
  </si>
  <si>
    <t>Cemento + perlita expandida 700 kg/m3</t>
  </si>
  <si>
    <t>espesor 15 cm</t>
  </si>
  <si>
    <t>Maderas</t>
  </si>
  <si>
    <t>espesor 1/2 "</t>
  </si>
  <si>
    <t>Madera de roble</t>
  </si>
  <si>
    <t>espesor 3/4 "</t>
  </si>
  <si>
    <t>espesor 1"</t>
  </si>
  <si>
    <t>espesor 2"</t>
  </si>
  <si>
    <t>Para madera de álamo (500 kg/m3) multiplicar valores anteriores por 0.2/0.12</t>
  </si>
  <si>
    <t>Para madera de ábedul (600 kg/m3) multiplicar valores anteriores por 0.2/0.125</t>
  </si>
  <si>
    <t>Para madera de pino (700 kg/m3) multiplicar valores anteriores por 0.2/0.15</t>
  </si>
  <si>
    <t>Para parquet utilizar valores para maderass de roble</t>
  </si>
  <si>
    <t>Cálculo de conductancias de muros:</t>
  </si>
  <si>
    <t>Lugar y velocidad de viento en Km/hr</t>
  </si>
  <si>
    <t>si la velocidad fuera distinta colocar nuevo valor</t>
  </si>
  <si>
    <t>Velocidad de viento en m/s</t>
  </si>
  <si>
    <t>Indique material, espesor y conductividad térmica</t>
  </si>
  <si>
    <t>Material</t>
  </si>
  <si>
    <t>Espesor</t>
  </si>
  <si>
    <t>Conductividad</t>
  </si>
  <si>
    <t>[m]</t>
  </si>
  <si>
    <t>Térmica [W/mK]</t>
  </si>
  <si>
    <t>Ladrillón</t>
  </si>
  <si>
    <t>Revoque</t>
  </si>
  <si>
    <t>Aislación térmica</t>
  </si>
  <si>
    <t>Capa 4</t>
  </si>
  <si>
    <t>Coeficientes peliculares:</t>
  </si>
  <si>
    <t>hi [W/m².°C]</t>
  </si>
  <si>
    <t>Para aire quieto</t>
  </si>
  <si>
    <t>he [W/m².°C]</t>
  </si>
  <si>
    <t>para velocidad del lugar</t>
  </si>
  <si>
    <t>Calculo de resistencia térmica:</t>
  </si>
  <si>
    <t>m².°C/W</t>
  </si>
  <si>
    <t>Cálculo de conductancia muro:</t>
  </si>
  <si>
    <t>W/m².°C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</si>
</sst>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.000"/>
    <numFmt numFmtId="165" formatCode="0.0"/>
    <numFmt numFmtId="166" formatCode="\$#,##0_);&quot;($&quot;#,##0\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24"/>
        <bgColor indexed="55"/>
      </patternFill>
    </fill>
    <fill>
      <patternFill patternType="solid">
        <fgColor indexed="55"/>
        <bgColor indexed="57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1" fillId="0" borderId="0">
      <alignment vertical="top"/>
    </xf>
    <xf numFmtId="9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44" fontId="1" fillId="0" borderId="0" applyFont="0" applyFill="0" applyBorder="0" applyAlignment="0" applyProtection="0"/>
    <xf numFmtId="0" fontId="1" fillId="0" borderId="0">
      <alignment vertical="top"/>
    </xf>
    <xf numFmtId="14" fontId="1" fillId="0" borderId="0">
      <alignment vertical="top"/>
    </xf>
    <xf numFmtId="2" fontId="1" fillId="0" borderId="0">
      <alignment vertical="top"/>
    </xf>
    <xf numFmtId="166" fontId="1" fillId="0" borderId="0">
      <alignment vertical="top"/>
    </xf>
    <xf numFmtId="3" fontId="1" fillId="0" borderId="0">
      <alignment vertical="top"/>
    </xf>
  </cellStyleXfs>
  <cellXfs count="84">
    <xf numFmtId="0" fontId="0" fillId="0" borderId="0" xfId="0"/>
    <xf numFmtId="0" fontId="2" fillId="2" borderId="0" xfId="1" applyFont="1" applyFill="1" applyAlignment="1"/>
    <xf numFmtId="0" fontId="1" fillId="2" borderId="0" xfId="1" applyFill="1" applyAlignment="1"/>
    <xf numFmtId="0" fontId="1" fillId="0" borderId="0" xfId="1">
      <alignment vertical="top"/>
    </xf>
    <xf numFmtId="0" fontId="2" fillId="2" borderId="0" xfId="1" applyFont="1" applyFill="1" applyAlignment="1">
      <alignment horizontal="center"/>
    </xf>
    <xf numFmtId="164" fontId="1" fillId="2" borderId="0" xfId="1" applyNumberFormat="1" applyFill="1" applyAlignment="1"/>
    <xf numFmtId="2" fontId="1" fillId="2" borderId="0" xfId="1" applyNumberFormat="1" applyFill="1" applyAlignment="1"/>
    <xf numFmtId="0" fontId="0" fillId="2" borderId="0" xfId="1" applyFont="1" applyFill="1" applyAlignment="1"/>
    <xf numFmtId="0" fontId="0" fillId="3" borderId="0" xfId="1" applyFont="1" applyFill="1" applyAlignment="1"/>
    <xf numFmtId="2" fontId="1" fillId="3" borderId="0" xfId="1" applyNumberFormat="1" applyFill="1" applyAlignment="1"/>
    <xf numFmtId="2" fontId="2" fillId="2" borderId="0" xfId="1" applyNumberFormat="1" applyFont="1" applyFill="1" applyAlignment="1"/>
    <xf numFmtId="0" fontId="1" fillId="4" borderId="0" xfId="1" applyFill="1" applyAlignment="1"/>
    <xf numFmtId="2" fontId="1" fillId="4" borderId="0" xfId="1" applyNumberFormat="1" applyFill="1" applyAlignment="1"/>
    <xf numFmtId="0" fontId="2" fillId="2" borderId="1" xfId="1" applyFont="1" applyFill="1" applyBorder="1" applyAlignment="1"/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3" xfId="1" applyFont="1" applyFill="1" applyBorder="1" applyAlignment="1"/>
    <xf numFmtId="0" fontId="2" fillId="2" borderId="4" xfId="1" applyFont="1" applyFill="1" applyBorder="1" applyAlignment="1"/>
    <xf numFmtId="0" fontId="2" fillId="2" borderId="2" xfId="1" applyFont="1" applyFill="1" applyBorder="1" applyAlignment="1"/>
    <xf numFmtId="0" fontId="2" fillId="2" borderId="5" xfId="1" applyFont="1" applyFill="1" applyBorder="1" applyAlignment="1"/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7" xfId="1" applyFont="1" applyFill="1" applyBorder="1" applyAlignment="1"/>
    <xf numFmtId="0" fontId="2" fillId="2" borderId="8" xfId="1" applyFont="1" applyFill="1" applyBorder="1" applyAlignment="1"/>
    <xf numFmtId="0" fontId="2" fillId="2" borderId="6" xfId="1" applyFont="1" applyFill="1" applyBorder="1" applyAlignment="1"/>
    <xf numFmtId="0" fontId="1" fillId="2" borderId="1" xfId="1" applyFill="1" applyBorder="1" applyAlignment="1"/>
    <xf numFmtId="0" fontId="1" fillId="2" borderId="3" xfId="1" applyFill="1" applyBorder="1" applyAlignment="1">
      <alignment horizontal="center"/>
    </xf>
    <xf numFmtId="0" fontId="1" fillId="2" borderId="3" xfId="1" applyFill="1" applyBorder="1" applyAlignment="1"/>
    <xf numFmtId="0" fontId="0" fillId="2" borderId="2" xfId="1" applyFont="1" applyFill="1" applyBorder="1" applyAlignment="1"/>
    <xf numFmtId="0" fontId="1" fillId="2" borderId="4" xfId="1" applyFill="1" applyBorder="1" applyAlignment="1"/>
    <xf numFmtId="0" fontId="2" fillId="2" borderId="9" xfId="1" applyFont="1" applyFill="1" applyBorder="1" applyAlignment="1"/>
    <xf numFmtId="0" fontId="1" fillId="2" borderId="10" xfId="1" applyFill="1" applyBorder="1" applyAlignment="1"/>
    <xf numFmtId="0" fontId="1" fillId="2" borderId="0" xfId="1" applyFill="1" applyBorder="1" applyAlignment="1">
      <alignment horizontal="center"/>
    </xf>
    <xf numFmtId="0" fontId="0" fillId="2" borderId="0" xfId="1" applyFont="1" applyFill="1" applyBorder="1" applyAlignment="1"/>
    <xf numFmtId="0" fontId="1" fillId="2" borderId="9" xfId="1" applyFill="1" applyBorder="1" applyAlignment="1"/>
    <xf numFmtId="0" fontId="0" fillId="2" borderId="11" xfId="1" applyFont="1" applyFill="1" applyBorder="1" applyAlignment="1"/>
    <xf numFmtId="0" fontId="1" fillId="2" borderId="5" xfId="1" applyFill="1" applyBorder="1" applyAlignment="1"/>
    <xf numFmtId="0" fontId="1" fillId="2" borderId="7" xfId="1" applyFill="1" applyBorder="1" applyAlignment="1">
      <alignment horizontal="center"/>
    </xf>
    <xf numFmtId="0" fontId="0" fillId="2" borderId="7" xfId="1" applyFont="1" applyFill="1" applyBorder="1" applyAlignment="1"/>
    <xf numFmtId="0" fontId="1" fillId="2" borderId="6" xfId="1" applyFill="1" applyBorder="1" applyAlignment="1"/>
    <xf numFmtId="0" fontId="1" fillId="2" borderId="8" xfId="1" applyFill="1" applyBorder="1" applyAlignment="1"/>
    <xf numFmtId="0" fontId="3" fillId="2" borderId="0" xfId="1" applyFont="1" applyFill="1" applyBorder="1" applyAlignment="1">
      <alignment horizontal="center"/>
    </xf>
    <xf numFmtId="0" fontId="1" fillId="5" borderId="5" xfId="1" applyFill="1" applyBorder="1" applyAlignment="1"/>
    <xf numFmtId="0" fontId="1" fillId="5" borderId="7" xfId="1" applyFill="1" applyBorder="1" applyAlignment="1">
      <alignment horizontal="center"/>
    </xf>
    <xf numFmtId="0" fontId="1" fillId="5" borderId="7" xfId="1" applyFill="1" applyBorder="1" applyAlignment="1"/>
    <xf numFmtId="0" fontId="1" fillId="5" borderId="6" xfId="1" applyFill="1" applyBorder="1" applyAlignment="1"/>
    <xf numFmtId="0" fontId="1" fillId="5" borderId="8" xfId="1" applyFill="1" applyBorder="1" applyAlignment="1"/>
    <xf numFmtId="0" fontId="2" fillId="2" borderId="12" xfId="1" applyFont="1" applyFill="1" applyBorder="1" applyAlignment="1"/>
    <xf numFmtId="0" fontId="1" fillId="2" borderId="13" xfId="1" applyFill="1" applyBorder="1" applyAlignment="1"/>
    <xf numFmtId="0" fontId="1" fillId="2" borderId="13" xfId="1" applyFill="1" applyBorder="1" applyAlignment="1">
      <alignment horizontal="center"/>
    </xf>
    <xf numFmtId="0" fontId="1" fillId="2" borderId="12" xfId="1" applyFill="1" applyBorder="1" applyAlignment="1"/>
    <xf numFmtId="0" fontId="1" fillId="2" borderId="14" xfId="1" applyFill="1" applyBorder="1" applyAlignment="1"/>
    <xf numFmtId="0" fontId="1" fillId="2" borderId="15" xfId="1" applyFill="1" applyBorder="1" applyAlignment="1"/>
    <xf numFmtId="0" fontId="2" fillId="2" borderId="1" xfId="1" applyFont="1" applyFill="1" applyBorder="1" applyAlignment="1">
      <alignment horizontal="center"/>
    </xf>
    <xf numFmtId="0" fontId="1" fillId="2" borderId="16" xfId="1" applyFill="1" applyBorder="1" applyAlignment="1"/>
    <xf numFmtId="0" fontId="1" fillId="2" borderId="17" xfId="1" applyFill="1" applyBorder="1" applyAlignment="1"/>
    <xf numFmtId="0" fontId="2" fillId="2" borderId="10" xfId="1" applyFont="1" applyFill="1" applyBorder="1" applyAlignment="1">
      <alignment horizontal="center"/>
    </xf>
    <xf numFmtId="0" fontId="1" fillId="2" borderId="18" xfId="1" applyFill="1" applyBorder="1" applyAlignment="1"/>
    <xf numFmtId="0" fontId="2" fillId="2" borderId="19" xfId="1" applyFont="1" applyFill="1" applyBorder="1" applyAlignment="1"/>
    <xf numFmtId="0" fontId="2" fillId="2" borderId="20" xfId="1" applyFont="1" applyFill="1" applyBorder="1" applyAlignment="1"/>
    <xf numFmtId="0" fontId="2" fillId="2" borderId="20" xfId="1" applyFont="1" applyFill="1" applyBorder="1" applyAlignment="1">
      <alignment horizontal="center"/>
    </xf>
    <xf numFmtId="0" fontId="2" fillId="2" borderId="18" xfId="1" applyFont="1" applyFill="1" applyBorder="1" applyAlignment="1"/>
    <xf numFmtId="0" fontId="2" fillId="2" borderId="10" xfId="1" applyFont="1" applyFill="1" applyBorder="1" applyAlignment="1"/>
    <xf numFmtId="0" fontId="0" fillId="2" borderId="9" xfId="1" applyFont="1" applyFill="1" applyBorder="1" applyAlignment="1"/>
    <xf numFmtId="0" fontId="1" fillId="2" borderId="10" xfId="1" applyFill="1" applyBorder="1" applyAlignment="1">
      <alignment horizontal="center"/>
    </xf>
    <xf numFmtId="164" fontId="1" fillId="2" borderId="10" xfId="1" applyNumberFormat="1" applyFill="1" applyBorder="1" applyAlignment="1"/>
    <xf numFmtId="0" fontId="0" fillId="6" borderId="9" xfId="1" applyFont="1" applyFill="1" applyBorder="1" applyAlignment="1"/>
    <xf numFmtId="2" fontId="1" fillId="6" borderId="10" xfId="1" applyNumberFormat="1" applyFill="1" applyBorder="1" applyAlignment="1"/>
    <xf numFmtId="0" fontId="0" fillId="6" borderId="10" xfId="1" applyFont="1" applyFill="1" applyBorder="1" applyAlignment="1"/>
    <xf numFmtId="2" fontId="1" fillId="2" borderId="10" xfId="1" applyNumberFormat="1" applyFill="1" applyBorder="1" applyAlignment="1"/>
    <xf numFmtId="9" fontId="0" fillId="2" borderId="0" xfId="2" applyFont="1" applyFill="1" applyBorder="1" applyAlignment="1" applyProtection="1"/>
    <xf numFmtId="0" fontId="2" fillId="0" borderId="0" xfId="1" applyFont="1">
      <alignment vertical="top"/>
    </xf>
    <xf numFmtId="0" fontId="1" fillId="2" borderId="0" xfId="1" applyFill="1">
      <alignment vertical="top"/>
    </xf>
    <xf numFmtId="0" fontId="1" fillId="2" borderId="21" xfId="1" applyFill="1" applyBorder="1" applyAlignment="1"/>
    <xf numFmtId="0" fontId="1" fillId="2" borderId="8" xfId="1" applyFill="1" applyBorder="1">
      <alignment vertical="top"/>
    </xf>
    <xf numFmtId="0" fontId="2" fillId="2" borderId="0" xfId="1" applyFont="1" applyFill="1">
      <alignment vertical="top"/>
    </xf>
    <xf numFmtId="0" fontId="2" fillId="2" borderId="0" xfId="1" applyFont="1" applyFill="1" applyAlignment="1">
      <alignment horizontal="center" vertical="top"/>
    </xf>
    <xf numFmtId="0" fontId="1" fillId="2" borderId="0" xfId="1" applyFill="1" applyAlignment="1">
      <alignment horizontal="center" vertical="top"/>
    </xf>
    <xf numFmtId="0" fontId="1" fillId="2" borderId="0" xfId="1" applyFill="1" applyAlignment="1">
      <alignment horizontal="left" vertical="top"/>
    </xf>
    <xf numFmtId="165" fontId="0" fillId="2" borderId="0" xfId="2" applyNumberFormat="1" applyFont="1" applyFill="1" applyBorder="1" applyAlignment="1" applyProtection="1">
      <alignment vertical="top"/>
    </xf>
    <xf numFmtId="9" fontId="0" fillId="2" borderId="0" xfId="2" applyFont="1" applyFill="1" applyBorder="1" applyAlignment="1" applyProtection="1">
      <alignment vertical="top"/>
    </xf>
    <xf numFmtId="165" fontId="1" fillId="2" borderId="0" xfId="1" applyNumberFormat="1" applyFill="1">
      <alignment vertical="top"/>
    </xf>
    <xf numFmtId="2" fontId="1" fillId="2" borderId="0" xfId="1" applyNumberFormat="1" applyFill="1">
      <alignment vertical="top"/>
    </xf>
    <xf numFmtId="2" fontId="2" fillId="2" borderId="0" xfId="1" applyNumberFormat="1" applyFont="1" applyFill="1">
      <alignment vertical="top"/>
    </xf>
  </cellXfs>
  <cellStyles count="11">
    <cellStyle name="Encabezado 1" xfId="3"/>
    <cellStyle name="Encabezado 2" xfId="4"/>
    <cellStyle name="Euro" xfId="5"/>
    <cellStyle name="Excel Built-in Normal" xfId="1"/>
    <cellStyle name="Excel Built-in Percent" xfId="2"/>
    <cellStyle name="Excel Built-in Total" xfId="6"/>
    <cellStyle name="Fecha" xfId="7"/>
    <cellStyle name="Fijo" xfId="8"/>
    <cellStyle name="Moneda0" xfId="9"/>
    <cellStyle name="Normal" xfId="0" builtinId="0"/>
    <cellStyle name="Punto0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a_CURSOS/Fisica_arq/Balance%20termico%20casa%20completa_mau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gar"/>
      <sheetName val="superficies"/>
      <sheetName val="Balance calefacción"/>
      <sheetName val="K comp"/>
      <sheetName val="mensual"/>
      <sheetName val="Balance enfriamiento"/>
      <sheetName val="Masa Térmica"/>
      <sheetName val="Area de ventanas"/>
      <sheetName val="Acumuación"/>
      <sheetName val="Calefacción solar"/>
    </sheetNames>
    <sheetDataSet>
      <sheetData sheetId="0">
        <row r="1">
          <cell r="A1" t="str">
            <v>Balance Térmico Invierno-Verano para Edificios Sustentables</v>
          </cell>
        </row>
        <row r="39">
          <cell r="A39">
            <v>1</v>
          </cell>
          <cell r="B39" t="str">
            <v>Benegas</v>
          </cell>
          <cell r="C39">
            <v>1573</v>
          </cell>
          <cell r="D39">
            <v>12</v>
          </cell>
        </row>
        <row r="40">
          <cell r="A40">
            <v>2</v>
          </cell>
          <cell r="B40" t="str">
            <v>Chacras de Coria</v>
          </cell>
          <cell r="C40">
            <v>1516</v>
          </cell>
          <cell r="D40">
            <v>9</v>
          </cell>
        </row>
        <row r="41">
          <cell r="A41">
            <v>3</v>
          </cell>
          <cell r="B41" t="str">
            <v>Dagoberto Sardina</v>
          </cell>
          <cell r="C41">
            <v>1628</v>
          </cell>
          <cell r="D41">
            <v>11</v>
          </cell>
        </row>
        <row r="42">
          <cell r="A42">
            <v>4</v>
          </cell>
          <cell r="B42" t="str">
            <v>Las Heras-Guaymallén</v>
          </cell>
          <cell r="C42">
            <v>1384</v>
          </cell>
          <cell r="D42">
            <v>7</v>
          </cell>
        </row>
        <row r="43">
          <cell r="A43">
            <v>5</v>
          </cell>
          <cell r="B43" t="str">
            <v>Godoy Cruz</v>
          </cell>
          <cell r="C43">
            <v>1384</v>
          </cell>
          <cell r="D43">
            <v>7</v>
          </cell>
        </row>
        <row r="44">
          <cell r="A44">
            <v>6</v>
          </cell>
          <cell r="B44" t="str">
            <v>Potrerillos</v>
          </cell>
          <cell r="C44">
            <v>1826</v>
          </cell>
          <cell r="D44">
            <v>10.3</v>
          </cell>
        </row>
        <row r="45">
          <cell r="A45">
            <v>7</v>
          </cell>
          <cell r="B45" t="str">
            <v>Uspallata</v>
          </cell>
          <cell r="C45">
            <v>2648</v>
          </cell>
          <cell r="D45">
            <v>13</v>
          </cell>
        </row>
        <row r="46">
          <cell r="A46">
            <v>8</v>
          </cell>
          <cell r="B46" t="str">
            <v>Villavicencio</v>
          </cell>
          <cell r="C46">
            <v>2779</v>
          </cell>
          <cell r="D46">
            <v>12</v>
          </cell>
        </row>
        <row r="58">
          <cell r="E58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289"/>
  <sheetViews>
    <sheetView tabSelected="1" topLeftCell="A32" zoomScale="145" zoomScaleNormal="145" workbookViewId="0">
      <pane ySplit="2670" activePane="bottomLeft"/>
      <selection activeCell="A45" sqref="A45"/>
      <selection pane="bottomLeft" activeCell="A61" sqref="A61"/>
    </sheetView>
  </sheetViews>
  <sheetFormatPr baseColWidth="10" defaultColWidth="9.140625" defaultRowHeight="12.75" customHeight="1" x14ac:dyDescent="0.25"/>
  <cols>
    <col min="1" max="1" width="42" style="3" customWidth="1"/>
    <col min="2" max="2" width="18" style="3" customWidth="1"/>
    <col min="3" max="3" width="15.42578125" style="3" customWidth="1"/>
    <col min="4" max="4" width="49.7109375" style="3" customWidth="1"/>
    <col min="5" max="5" width="9.5703125" style="3" customWidth="1"/>
    <col min="6" max="16384" width="9.140625" style="3"/>
  </cols>
  <sheetData>
    <row r="1" spans="1:59" ht="12.75" customHeight="1" x14ac:dyDescent="0.2">
      <c r="A1" s="1" t="str">
        <f>[1]Lugar!A1</f>
        <v>Balance Térmico Invierno-Verano para Edificios Sustentables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59" ht="12.7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</row>
    <row r="3" spans="1:59" ht="12.75" customHeight="1" x14ac:dyDescent="0.2">
      <c r="A3" s="2"/>
      <c r="B3" s="2"/>
      <c r="C3" s="4" t="s">
        <v>0</v>
      </c>
      <c r="D3" s="2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</row>
    <row r="4" spans="1:59" ht="12.75" customHeight="1" x14ac:dyDescent="0.2">
      <c r="A4" s="1" t="s">
        <v>2</v>
      </c>
      <c r="B4" s="2" t="s">
        <v>1</v>
      </c>
      <c r="C4" s="4" t="s">
        <v>3</v>
      </c>
      <c r="D4" s="2" t="s">
        <v>1</v>
      </c>
      <c r="E4" s="2" t="s">
        <v>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</row>
    <row r="5" spans="1:59" ht="12.75" customHeight="1" x14ac:dyDescent="0.2">
      <c r="A5" s="1" t="s">
        <v>4</v>
      </c>
      <c r="B5" s="1" t="s">
        <v>5</v>
      </c>
      <c r="C5" s="4" t="s">
        <v>6</v>
      </c>
      <c r="D5" s="1" t="s">
        <v>7</v>
      </c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</row>
    <row r="6" spans="1:59" ht="12.75" customHeight="1" x14ac:dyDescent="0.2">
      <c r="A6" s="1"/>
      <c r="B6" s="1"/>
      <c r="C6" s="4"/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</row>
    <row r="7" spans="1:59" ht="12.75" customHeight="1" x14ac:dyDescent="0.2">
      <c r="A7" s="2" t="s">
        <v>8</v>
      </c>
      <c r="B7" s="5">
        <f>0.111+0.063+0.05</f>
        <v>0.22399999999999998</v>
      </c>
      <c r="C7" s="6">
        <f>1/B7</f>
        <v>4.4642857142857144</v>
      </c>
      <c r="D7" s="2" t="s">
        <v>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</row>
    <row r="8" spans="1:59" ht="12.75" customHeight="1" x14ac:dyDescent="0.2">
      <c r="A8" s="2" t="s">
        <v>10</v>
      </c>
      <c r="B8" s="6">
        <f>0.3/0.44+$B$7</f>
        <v>0.90581818181818174</v>
      </c>
      <c r="C8" s="6">
        <f t="shared" ref="C8:C67" si="0">1/B8</f>
        <v>1.1039743075070254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</row>
    <row r="9" spans="1:59" ht="12.75" customHeight="1" x14ac:dyDescent="0.2">
      <c r="A9" s="2" t="s">
        <v>11</v>
      </c>
      <c r="B9" s="6">
        <f>0.05/0.044+$B$7</f>
        <v>1.3603636363636364</v>
      </c>
      <c r="C9" s="6">
        <f t="shared" si="0"/>
        <v>0.73509756749532207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</row>
    <row r="10" spans="1:59" ht="12.75" customHeight="1" x14ac:dyDescent="0.2">
      <c r="A10" s="2" t="s">
        <v>12</v>
      </c>
      <c r="B10" s="6">
        <f>0.075/0.044+$B$7</f>
        <v>1.9285454545454546</v>
      </c>
      <c r="C10" s="6">
        <f t="shared" si="0"/>
        <v>0.51852550202696335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</row>
    <row r="11" spans="1:59" ht="12.75" customHeight="1" x14ac:dyDescent="0.2">
      <c r="A11" s="2" t="s">
        <v>13</v>
      </c>
      <c r="B11" s="6">
        <f>0.1/0.044+$B$7</f>
        <v>2.4967272727272727</v>
      </c>
      <c r="C11" s="6">
        <f t="shared" si="0"/>
        <v>0.40052432274978156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</row>
    <row r="12" spans="1:59" ht="12.75" customHeight="1" x14ac:dyDescent="0.2">
      <c r="A12" s="2"/>
      <c r="B12" s="6"/>
      <c r="C12" s="6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</row>
    <row r="13" spans="1:59" ht="12.75" customHeight="1" x14ac:dyDescent="0.2">
      <c r="A13" s="2" t="s">
        <v>14</v>
      </c>
      <c r="B13" s="5">
        <f>0.111+0.16+0.05</f>
        <v>0.32100000000000001</v>
      </c>
      <c r="C13" s="6">
        <f t="shared" si="0"/>
        <v>3.1152647975077881</v>
      </c>
      <c r="D13" s="2" t="s">
        <v>15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</row>
    <row r="14" spans="1:59" ht="12.75" customHeight="1" x14ac:dyDescent="0.2">
      <c r="A14" s="2" t="s">
        <v>16</v>
      </c>
      <c r="B14" s="6">
        <f>0.3/0.44+$B$13</f>
        <v>1.0028181818181818</v>
      </c>
      <c r="C14" s="6">
        <f t="shared" si="0"/>
        <v>0.9971897380110597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59" ht="12.75" customHeight="1" x14ac:dyDescent="0.2">
      <c r="A15" s="2" t="s">
        <v>11</v>
      </c>
      <c r="B15" s="6">
        <f>0.05/0.044+B13</f>
        <v>1.4573636363636364</v>
      </c>
      <c r="C15" s="6">
        <f t="shared" si="0"/>
        <v>0.68617054456989579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</row>
    <row r="16" spans="1:59" ht="12.75" customHeight="1" x14ac:dyDescent="0.25">
      <c r="A16" s="2" t="s">
        <v>12</v>
      </c>
      <c r="B16" s="6">
        <f>0.075/0.044+B13</f>
        <v>2.0255454545454548</v>
      </c>
      <c r="C16" s="6">
        <f t="shared" si="0"/>
        <v>0.49369417889681788</v>
      </c>
      <c r="D16" s="2"/>
      <c r="E16" s="2"/>
      <c r="F16" s="2"/>
      <c r="G16" s="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</row>
    <row r="17" spans="1:59" ht="12.75" customHeight="1" x14ac:dyDescent="0.2">
      <c r="A17" s="2" t="s">
        <v>13</v>
      </c>
      <c r="B17" s="6">
        <f>0.1/0.044+$B$13</f>
        <v>2.5937272727272731</v>
      </c>
      <c r="C17" s="6">
        <f t="shared" si="0"/>
        <v>0.38554554694893267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</row>
    <row r="18" spans="1:59" ht="12.75" customHeight="1" x14ac:dyDescent="0.25">
      <c r="A18" s="2"/>
      <c r="B18" s="6"/>
      <c r="C18" s="6"/>
      <c r="D18" s="2"/>
      <c r="E18" s="2"/>
      <c r="F18" s="2"/>
      <c r="G18" s="7"/>
      <c r="H18" s="7"/>
      <c r="I18" s="7"/>
      <c r="J18" s="7"/>
      <c r="K18" s="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</row>
    <row r="19" spans="1:59" ht="12.75" customHeight="1" x14ac:dyDescent="0.2">
      <c r="A19" s="2" t="s">
        <v>17</v>
      </c>
      <c r="B19" s="5">
        <f>0.1/1.73+0.111+0.05</f>
        <v>0.21880346820809249</v>
      </c>
      <c r="C19" s="6">
        <f t="shared" si="0"/>
        <v>4.5703114680474464</v>
      </c>
      <c r="D19" s="2" t="s">
        <v>18</v>
      </c>
      <c r="E19" s="2"/>
      <c r="F19" s="2"/>
      <c r="G19" s="2"/>
      <c r="H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</row>
    <row r="20" spans="1:59" ht="12.75" customHeight="1" x14ac:dyDescent="0.25">
      <c r="A20" s="2" t="s">
        <v>16</v>
      </c>
      <c r="B20" s="6">
        <f>0.3/0.44+$B$19</f>
        <v>0.90062165002627426</v>
      </c>
      <c r="C20" s="6">
        <f t="shared" si="0"/>
        <v>1.1103441716849984</v>
      </c>
      <c r="D20" s="2"/>
      <c r="E20" s="2"/>
      <c r="F20" s="7"/>
      <c r="G20" s="7"/>
      <c r="H20" s="7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</row>
    <row r="21" spans="1:59" ht="12.75" customHeight="1" x14ac:dyDescent="0.2">
      <c r="A21" s="2" t="s">
        <v>11</v>
      </c>
      <c r="B21" s="5">
        <f>0.05/0.044+$B$19</f>
        <v>1.3551671045717288</v>
      </c>
      <c r="C21" s="6">
        <f t="shared" si="0"/>
        <v>0.73791637697406198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</row>
    <row r="22" spans="1:59" ht="12.75" customHeight="1" x14ac:dyDescent="0.2">
      <c r="A22" s="2" t="s">
        <v>12</v>
      </c>
      <c r="B22" s="6">
        <f>0.075/0.044+$B$19</f>
        <v>1.9233489227535472</v>
      </c>
      <c r="C22" s="6">
        <f t="shared" si="0"/>
        <v>0.51992646168868728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1:59" ht="12.75" customHeight="1" x14ac:dyDescent="0.2">
      <c r="A23" s="2" t="s">
        <v>13</v>
      </c>
      <c r="B23" s="6">
        <f>0.1/0.044+$B$19</f>
        <v>2.4915307409353655</v>
      </c>
      <c r="C23" s="6">
        <f t="shared" si="0"/>
        <v>0.40135968766918845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</row>
    <row r="24" spans="1:59" ht="12.75" customHeight="1" x14ac:dyDescent="0.2">
      <c r="A24" s="2"/>
      <c r="B24" s="6"/>
      <c r="C24" s="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</row>
    <row r="25" spans="1:59" ht="12.75" customHeight="1" x14ac:dyDescent="0.2">
      <c r="A25" s="2" t="s">
        <v>19</v>
      </c>
      <c r="B25" s="5">
        <f>0.12/0.73+0.111+0.05</f>
        <v>0.32538356164383558</v>
      </c>
      <c r="C25" s="6">
        <f t="shared" si="0"/>
        <v>3.073296004715194</v>
      </c>
      <c r="D25" s="2" t="s">
        <v>20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</row>
    <row r="26" spans="1:59" ht="12.75" customHeight="1" x14ac:dyDescent="0.2">
      <c r="A26" s="2" t="s">
        <v>16</v>
      </c>
      <c r="B26" s="6">
        <f>0.3/0.44+$B$25</f>
        <v>1.0072017434620173</v>
      </c>
      <c r="C26" s="6">
        <f t="shared" si="0"/>
        <v>0.99284975079842197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</row>
    <row r="27" spans="1:59" ht="12.75" customHeight="1" x14ac:dyDescent="0.2">
      <c r="A27" s="2" t="s">
        <v>11</v>
      </c>
      <c r="B27" s="6">
        <f>0.05/0.044+$B$25</f>
        <v>1.4617471980074721</v>
      </c>
      <c r="C27" s="6">
        <f t="shared" si="0"/>
        <v>0.68411282153515596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</row>
    <row r="28" spans="1:59" ht="12.75" customHeight="1" x14ac:dyDescent="0.25">
      <c r="A28" s="8" t="s">
        <v>12</v>
      </c>
      <c r="B28" s="9">
        <f>0.075/0.044+$B$25</f>
        <v>2.02992901618929</v>
      </c>
      <c r="C28" s="9">
        <f t="shared" si="0"/>
        <v>0.49262806335822651</v>
      </c>
      <c r="D28" s="2" t="s">
        <v>1</v>
      </c>
      <c r="E28" s="2" t="s">
        <v>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</row>
    <row r="29" spans="1:59" ht="12.75" customHeight="1" x14ac:dyDescent="0.2">
      <c r="A29" s="2" t="s">
        <v>13</v>
      </c>
      <c r="B29" s="6">
        <f>0.1/0.044+$B$25</f>
        <v>2.5981108343711083</v>
      </c>
      <c r="C29" s="6">
        <f t="shared" si="0"/>
        <v>0.38489505019213599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</row>
    <row r="30" spans="1:59" ht="12.75" customHeight="1" x14ac:dyDescent="0.2">
      <c r="A30" s="2"/>
      <c r="B30" s="6"/>
      <c r="C30" s="6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1:59" ht="12.75" customHeight="1" x14ac:dyDescent="0.2">
      <c r="A31" s="1" t="s">
        <v>21</v>
      </c>
      <c r="B31" s="10" t="s">
        <v>22</v>
      </c>
      <c r="C31" s="10" t="s"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ht="12.75" customHeight="1" x14ac:dyDescent="0.2">
      <c r="A32" s="2"/>
      <c r="B32" s="6"/>
      <c r="C32" s="6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ht="12.75" customHeight="1" x14ac:dyDescent="0.2">
      <c r="A33" s="2" t="s">
        <v>23</v>
      </c>
      <c r="B33" s="5">
        <f>0.04/1.16+0.18/0.82+0.05+0.111</f>
        <v>0.41499495374264084</v>
      </c>
      <c r="C33" s="6">
        <f t="shared" si="0"/>
        <v>2.4096678549497499</v>
      </c>
      <c r="D33" s="2" t="s">
        <v>24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ht="12.75" customHeight="1" x14ac:dyDescent="0.2">
      <c r="A34" s="2" t="s">
        <v>16</v>
      </c>
      <c r="B34" s="6">
        <f>0.3/0.44+$B$33</f>
        <v>1.0968131355608226</v>
      </c>
      <c r="C34" s="6">
        <f t="shared" si="0"/>
        <v>0.91173233395739728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ht="12.75" customHeight="1" x14ac:dyDescent="0.2">
      <c r="A35" s="2" t="s">
        <v>11</v>
      </c>
      <c r="B35" s="6">
        <f>0.05/0.044+$B$33</f>
        <v>1.5513585901062772</v>
      </c>
      <c r="C35" s="6">
        <f t="shared" si="0"/>
        <v>0.64459629538744756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ht="12.75" customHeight="1" x14ac:dyDescent="0.2">
      <c r="A36" s="2" t="s">
        <v>12</v>
      </c>
      <c r="B36" s="6">
        <f>0.075/0.044+$B$33</f>
        <v>2.1195404082880955</v>
      </c>
      <c r="C36" s="6">
        <f t="shared" si="0"/>
        <v>0.47180039412774261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ht="12.75" customHeight="1" x14ac:dyDescent="0.2">
      <c r="A37" s="2" t="s">
        <v>13</v>
      </c>
      <c r="B37" s="6">
        <f>0.1/0.044+$B$33</f>
        <v>2.6877222264699139</v>
      </c>
      <c r="C37" s="6">
        <f t="shared" si="0"/>
        <v>0.37206225782989927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ht="12.75" customHeight="1" x14ac:dyDescent="0.2">
      <c r="A38" s="2"/>
      <c r="B38" s="6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</row>
    <row r="39" spans="1:59" ht="12.75" customHeight="1" x14ac:dyDescent="0.2">
      <c r="A39" s="2" t="s">
        <v>25</v>
      </c>
      <c r="B39" s="5">
        <f>0.04/1.16+0.12/0.82+0.05+0.111</f>
        <v>0.34182422203532381</v>
      </c>
      <c r="C39" s="6">
        <f t="shared" si="0"/>
        <v>2.9254802191772731</v>
      </c>
      <c r="D39" s="2" t="s">
        <v>24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</row>
    <row r="40" spans="1:59" ht="12.75" customHeight="1" x14ac:dyDescent="0.2">
      <c r="A40" s="2" t="s">
        <v>16</v>
      </c>
      <c r="B40" s="6">
        <f>0.3/0.44+$B$39</f>
        <v>1.0236424038535055</v>
      </c>
      <c r="C40" s="6">
        <f t="shared" si="0"/>
        <v>0.97690364939503915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1:59" ht="12.75" customHeight="1" x14ac:dyDescent="0.2">
      <c r="A41" s="11" t="s">
        <v>11</v>
      </c>
      <c r="B41" s="12">
        <f>0.05/0.044+$B$39</f>
        <v>1.4781878583989603</v>
      </c>
      <c r="C41" s="12">
        <f t="shared" si="0"/>
        <v>0.67650400070469374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  <row r="42" spans="1:59" ht="12.75" customHeight="1" x14ac:dyDescent="0.2">
      <c r="A42" s="2" t="s">
        <v>12</v>
      </c>
      <c r="B42" s="6">
        <f>0.075/0.044+$B$39</f>
        <v>2.0463696765807784</v>
      </c>
      <c r="C42" s="6">
        <f t="shared" si="0"/>
        <v>0.48867025906622691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</row>
    <row r="43" spans="1:59" ht="12.75" customHeight="1" x14ac:dyDescent="0.2">
      <c r="A43" s="2" t="s">
        <v>13</v>
      </c>
      <c r="B43" s="6">
        <f>0.1/0.044+$B$39</f>
        <v>2.6145514947625967</v>
      </c>
      <c r="C43" s="6">
        <f t="shared" si="0"/>
        <v>0.38247477703276245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</row>
    <row r="44" spans="1:59" ht="12.75" customHeight="1" x14ac:dyDescent="0.2">
      <c r="A44" s="2"/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</row>
    <row r="45" spans="1:59" ht="12.75" customHeight="1" x14ac:dyDescent="0.2">
      <c r="A45" s="2" t="s">
        <v>26</v>
      </c>
      <c r="B45" s="5">
        <f>0.04/1.16+2*0.12/0.82+0.05+0.111</f>
        <v>0.48816568544995792</v>
      </c>
      <c r="C45" s="6">
        <f t="shared" si="0"/>
        <v>2.0484848276016532</v>
      </c>
      <c r="D45" s="2" t="s">
        <v>27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</row>
    <row r="46" spans="1:59" ht="12.75" customHeight="1" x14ac:dyDescent="0.2">
      <c r="A46" s="2" t="s">
        <v>16</v>
      </c>
      <c r="B46" s="6">
        <f>0.3/0.44+$B$45</f>
        <v>1.1699838672681397</v>
      </c>
      <c r="C46" s="6">
        <f t="shared" si="0"/>
        <v>0.85471264004259773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</row>
    <row r="47" spans="1:59" ht="12.75" customHeight="1" x14ac:dyDescent="0.2">
      <c r="A47" s="2" t="s">
        <v>11</v>
      </c>
      <c r="B47" s="6">
        <f>0.05/0.044+$B$45</f>
        <v>1.6245293218135943</v>
      </c>
      <c r="C47" s="6">
        <f t="shared" si="0"/>
        <v>0.61556291202156854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</row>
    <row r="48" spans="1:59" ht="12.75" customHeight="1" x14ac:dyDescent="0.2">
      <c r="A48" s="2" t="s">
        <v>12</v>
      </c>
      <c r="B48" s="6">
        <f>0.075/0.044+$B$45</f>
        <v>2.1927111399954127</v>
      </c>
      <c r="C48" s="6">
        <f t="shared" si="0"/>
        <v>0.45605642337462293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</row>
    <row r="49" spans="1:59" ht="12.75" customHeight="1" x14ac:dyDescent="0.2">
      <c r="A49" s="2" t="s">
        <v>13</v>
      </c>
      <c r="B49" s="6">
        <f>0.1/0.044+$B$45</f>
        <v>2.760892958177231</v>
      </c>
      <c r="C49" s="6">
        <f t="shared" si="0"/>
        <v>0.36220165546012689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</row>
    <row r="50" spans="1:59" ht="12.75" customHeight="1" x14ac:dyDescent="0.2">
      <c r="A50" s="2"/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</row>
    <row r="51" spans="1:59" ht="12.75" customHeight="1" x14ac:dyDescent="0.2">
      <c r="A51" s="2" t="s">
        <v>26</v>
      </c>
      <c r="B51" s="5">
        <f>0.04/1.16+2*0.12/0.82+0.05+0.111+0.16</f>
        <v>0.6481656854499579</v>
      </c>
      <c r="C51" s="6">
        <f t="shared" si="0"/>
        <v>1.5428153980502655</v>
      </c>
      <c r="D51" s="2" t="s">
        <v>28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</row>
    <row r="52" spans="1:59" ht="12.75" customHeight="1" x14ac:dyDescent="0.2">
      <c r="A52" s="2" t="s">
        <v>16</v>
      </c>
      <c r="B52" s="6">
        <f>0.3/0.44+$B$51</f>
        <v>1.3299838672681397</v>
      </c>
      <c r="C52" s="6">
        <f t="shared" si="0"/>
        <v>0.7518888195644472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</row>
    <row r="53" spans="1:59" ht="12.75" customHeight="1" x14ac:dyDescent="0.2">
      <c r="A53" s="2" t="s">
        <v>11</v>
      </c>
      <c r="B53" s="6">
        <f>0.05/0.044+$B$51</f>
        <v>1.7845293218135945</v>
      </c>
      <c r="C53" s="6">
        <f t="shared" si="0"/>
        <v>0.56037185143235013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</row>
    <row r="54" spans="1:59" ht="12.75" customHeight="1" x14ac:dyDescent="0.2">
      <c r="A54" s="2" t="s">
        <v>12</v>
      </c>
      <c r="B54" s="6">
        <f>0.075/0.044+$B$51</f>
        <v>2.3527111399954124</v>
      </c>
      <c r="C54" s="6">
        <f t="shared" si="0"/>
        <v>0.42504155440091551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</row>
    <row r="55" spans="1:59" ht="12.75" customHeight="1" x14ac:dyDescent="0.2">
      <c r="A55" s="2" t="s">
        <v>13</v>
      </c>
      <c r="B55" s="6">
        <f>0.1/0.044+$B$51</f>
        <v>2.9208929581772307</v>
      </c>
      <c r="C55" s="6">
        <f t="shared" si="0"/>
        <v>0.34236105681327167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</row>
    <row r="56" spans="1:59" ht="12.75" customHeight="1" x14ac:dyDescent="0.2">
      <c r="A56" s="2"/>
      <c r="B56" s="6"/>
      <c r="C56" s="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</row>
    <row r="57" spans="1:59" ht="12.75" customHeight="1" x14ac:dyDescent="0.2">
      <c r="A57" s="2" t="s">
        <v>29</v>
      </c>
      <c r="B57" s="5">
        <f>0.02/1.16+0.12/0.82+0.05+0.111</f>
        <v>0.32458284272497895</v>
      </c>
      <c r="C57" s="6">
        <f t="shared" si="0"/>
        <v>3.0808775707448781</v>
      </c>
      <c r="D57" s="2" t="s">
        <v>30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</row>
    <row r="58" spans="1:59" ht="12.75" customHeight="1" x14ac:dyDescent="0.2">
      <c r="A58" s="2" t="s">
        <v>16</v>
      </c>
      <c r="B58" s="6">
        <f>0.89+$B$57</f>
        <v>1.214582842724979</v>
      </c>
      <c r="C58" s="6">
        <f t="shared" si="0"/>
        <v>0.82332794834846235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</row>
    <row r="59" spans="1:59" ht="12.75" customHeight="1" x14ac:dyDescent="0.2">
      <c r="A59" s="2" t="s">
        <v>11</v>
      </c>
      <c r="B59" s="6">
        <f>0.05/0.044+$B$57</f>
        <v>1.4609464790886153</v>
      </c>
      <c r="C59" s="6">
        <f t="shared" si="0"/>
        <v>0.6844877716696588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</row>
    <row r="60" spans="1:59" ht="12.75" customHeight="1" x14ac:dyDescent="0.2">
      <c r="A60" s="2" t="s">
        <v>12</v>
      </c>
      <c r="B60" s="6">
        <f>0.075/0.044+$B$57</f>
        <v>2.0291282972704336</v>
      </c>
      <c r="C60" s="6">
        <f t="shared" si="0"/>
        <v>0.49282246043544492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</row>
    <row r="61" spans="1:59" ht="12.75" customHeight="1" x14ac:dyDescent="0.2">
      <c r="A61" s="2" t="s">
        <v>13</v>
      </c>
      <c r="B61" s="6">
        <f>0.1/0.044+$B$57</f>
        <v>2.597310115452252</v>
      </c>
      <c r="C61" s="6">
        <f t="shared" si="0"/>
        <v>0.38501370862519307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</row>
    <row r="62" spans="1:59" ht="12.75" customHeight="1" x14ac:dyDescent="0.2">
      <c r="A62" s="2"/>
      <c r="B62" s="6"/>
      <c r="C62" s="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</row>
    <row r="63" spans="1:59" ht="12.75" customHeight="1" x14ac:dyDescent="0.2">
      <c r="A63" s="2" t="s">
        <v>31</v>
      </c>
      <c r="B63" s="5">
        <f>0.04/1.16+2*0.12/0.82+0.05+0.111</f>
        <v>0.48816568544995792</v>
      </c>
      <c r="C63" s="6">
        <f t="shared" si="0"/>
        <v>2.0484848276016532</v>
      </c>
      <c r="D63" s="2" t="s">
        <v>32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</row>
    <row r="64" spans="1:59" ht="12.75" customHeight="1" x14ac:dyDescent="0.2">
      <c r="A64" s="2" t="s">
        <v>16</v>
      </c>
      <c r="B64" s="6">
        <f>0.3/0.44+$B$63</f>
        <v>1.1699838672681397</v>
      </c>
      <c r="C64" s="6">
        <f t="shared" si="0"/>
        <v>0.85471264004259773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</row>
    <row r="65" spans="1:59" ht="12.75" customHeight="1" x14ac:dyDescent="0.2">
      <c r="A65" s="2" t="s">
        <v>11</v>
      </c>
      <c r="B65" s="6">
        <f>0.05/0.044+$B$63</f>
        <v>1.6245293218135943</v>
      </c>
      <c r="C65" s="6">
        <f t="shared" si="0"/>
        <v>0.61556291202156854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</row>
    <row r="66" spans="1:59" ht="12.75" customHeight="1" x14ac:dyDescent="0.2">
      <c r="A66" s="2" t="s">
        <v>12</v>
      </c>
      <c r="B66" s="6">
        <f>0.075/0.044+$B$63</f>
        <v>2.1927111399954127</v>
      </c>
      <c r="C66" s="6">
        <f t="shared" si="0"/>
        <v>0.45605642337462293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</row>
    <row r="67" spans="1:59" ht="12.75" customHeight="1" x14ac:dyDescent="0.2">
      <c r="A67" s="2" t="s">
        <v>13</v>
      </c>
      <c r="B67" s="6">
        <f>0.1/0.044+$B$63</f>
        <v>2.760892958177231</v>
      </c>
      <c r="C67" s="6">
        <f t="shared" si="0"/>
        <v>0.36220165546012689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</row>
    <row r="68" spans="1:59" ht="12.75" customHeight="1" x14ac:dyDescent="0.2">
      <c r="A68" s="2"/>
      <c r="B68" s="6"/>
      <c r="C68" s="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</row>
    <row r="69" spans="1:59" ht="12.75" customHeight="1" x14ac:dyDescent="0.2">
      <c r="A69" s="2" t="s">
        <v>33</v>
      </c>
      <c r="B69" s="5">
        <f>0.02/2.5+0.05+0.111</f>
        <v>0.16900000000000001</v>
      </c>
      <c r="C69" s="6">
        <f>1/B69</f>
        <v>5.9171597633136095</v>
      </c>
      <c r="D69" s="2" t="s">
        <v>34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</row>
    <row r="70" spans="1:59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</row>
    <row r="71" spans="1:59" ht="12.75" customHeight="1" x14ac:dyDescent="0.2">
      <c r="A71" s="1" t="s">
        <v>35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</row>
    <row r="72" spans="1:59" ht="12.75" customHeight="1" x14ac:dyDescent="0.2">
      <c r="A72" s="2" t="s">
        <v>36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</row>
    <row r="73" spans="1:59" ht="12.75" customHeight="1" x14ac:dyDescent="0.2">
      <c r="A73" s="2" t="s">
        <v>37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</row>
    <row r="74" spans="1:59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</row>
    <row r="75" spans="1:59" ht="12.75" customHeight="1" x14ac:dyDescent="0.2">
      <c r="A75" s="13" t="s">
        <v>38</v>
      </c>
      <c r="B75" s="13" t="s">
        <v>39</v>
      </c>
      <c r="C75" s="14" t="s">
        <v>40</v>
      </c>
      <c r="D75" s="15" t="s">
        <v>41</v>
      </c>
      <c r="E75" s="16" t="s">
        <v>41</v>
      </c>
      <c r="F75" s="17" t="s">
        <v>41</v>
      </c>
      <c r="G75" s="18" t="s">
        <v>42</v>
      </c>
      <c r="H75" s="16" t="s">
        <v>41</v>
      </c>
      <c r="I75" s="17" t="s">
        <v>41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</row>
    <row r="76" spans="1:59" ht="12.75" customHeight="1" x14ac:dyDescent="0.2">
      <c r="A76" s="19"/>
      <c r="B76" s="19" t="s">
        <v>43</v>
      </c>
      <c r="C76" s="20" t="s">
        <v>44</v>
      </c>
      <c r="D76" s="21" t="s">
        <v>45</v>
      </c>
      <c r="E76" s="22" t="s">
        <v>46</v>
      </c>
      <c r="F76" s="23" t="s">
        <v>47</v>
      </c>
      <c r="G76" s="24" t="s">
        <v>48</v>
      </c>
      <c r="H76" s="22" t="s">
        <v>45</v>
      </c>
      <c r="I76" s="23" t="s">
        <v>46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</row>
    <row r="77" spans="1:59" ht="12.75" customHeight="1" x14ac:dyDescent="0.25">
      <c r="A77" s="18" t="s">
        <v>49</v>
      </c>
      <c r="B77" s="25">
        <v>10</v>
      </c>
      <c r="C77" s="26">
        <v>5.3</v>
      </c>
      <c r="D77" s="26">
        <v>4.2</v>
      </c>
      <c r="E77" s="27">
        <v>3.8</v>
      </c>
      <c r="F77" s="27">
        <v>3.1</v>
      </c>
      <c r="G77" s="28">
        <v>3</v>
      </c>
      <c r="H77" s="27">
        <v>2.5</v>
      </c>
      <c r="I77" s="29">
        <v>2.4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</row>
    <row r="78" spans="1:59" ht="12.75" customHeight="1" x14ac:dyDescent="0.25">
      <c r="A78" s="30" t="s">
        <v>50</v>
      </c>
      <c r="B78" s="31">
        <v>20</v>
      </c>
      <c r="C78" s="32">
        <v>5</v>
      </c>
      <c r="D78" s="32">
        <v>4</v>
      </c>
      <c r="E78" s="33">
        <v>3.7</v>
      </c>
      <c r="F78" s="33">
        <v>3.1</v>
      </c>
      <c r="G78" s="34">
        <v>2.9</v>
      </c>
      <c r="H78" s="33">
        <v>2.5</v>
      </c>
      <c r="I78" s="35">
        <v>2.4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</row>
    <row r="79" spans="1:59" ht="12.75" customHeight="1" x14ac:dyDescent="0.25">
      <c r="A79" s="24"/>
      <c r="B79" s="36">
        <v>30</v>
      </c>
      <c r="C79" s="37">
        <v>4.7</v>
      </c>
      <c r="D79" s="37">
        <v>3.8</v>
      </c>
      <c r="E79" s="38">
        <v>3</v>
      </c>
      <c r="F79" s="38">
        <v>3.1</v>
      </c>
      <c r="G79" s="39">
        <v>2.9</v>
      </c>
      <c r="H79" s="38">
        <v>2.5</v>
      </c>
      <c r="I79" s="40">
        <v>2.4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</row>
    <row r="80" spans="1:59" ht="12.75" customHeight="1" x14ac:dyDescent="0.25">
      <c r="A80" s="18"/>
      <c r="B80" s="25">
        <v>10</v>
      </c>
      <c r="C80" s="26">
        <v>6</v>
      </c>
      <c r="D80" s="26">
        <v>4.5999999999999996</v>
      </c>
      <c r="E80" s="27">
        <v>3.5</v>
      </c>
      <c r="F80" s="27">
        <v>3.6</v>
      </c>
      <c r="G80" s="28">
        <v>3.6</v>
      </c>
      <c r="H80" s="27">
        <v>3.6</v>
      </c>
      <c r="I80" s="29">
        <v>3.3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</row>
    <row r="81" spans="1:59" ht="12.75" customHeight="1" x14ac:dyDescent="0.25">
      <c r="A81" s="30" t="s">
        <v>51</v>
      </c>
      <c r="B81" s="31">
        <v>20</v>
      </c>
      <c r="C81" s="32">
        <v>6.4</v>
      </c>
      <c r="D81" s="41">
        <v>4.8</v>
      </c>
      <c r="E81" s="33">
        <v>4.4000000000000004</v>
      </c>
      <c r="F81" s="33">
        <v>3.6</v>
      </c>
      <c r="G81" s="34">
        <v>4.3</v>
      </c>
      <c r="H81" s="33">
        <v>3.6</v>
      </c>
      <c r="I81" s="35">
        <v>3.3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</row>
    <row r="82" spans="1:59" ht="12.75" customHeight="1" x14ac:dyDescent="0.2">
      <c r="A82" s="24"/>
      <c r="B82" s="42">
        <v>30</v>
      </c>
      <c r="C82" s="43">
        <v>6.7</v>
      </c>
      <c r="D82" s="43">
        <v>5</v>
      </c>
      <c r="E82" s="44">
        <v>3.7</v>
      </c>
      <c r="F82" s="44">
        <v>3.6</v>
      </c>
      <c r="G82" s="45">
        <v>4.9000000000000004</v>
      </c>
      <c r="H82" s="44">
        <v>3.6</v>
      </c>
      <c r="I82" s="46">
        <v>3.3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</row>
    <row r="83" spans="1:59" ht="12.75" customHeight="1" x14ac:dyDescent="0.2">
      <c r="A83" s="47" t="s">
        <v>52</v>
      </c>
      <c r="B83" s="48">
        <v>20</v>
      </c>
      <c r="C83" s="49">
        <v>5.8</v>
      </c>
      <c r="D83" s="49">
        <v>4.5</v>
      </c>
      <c r="E83" s="48">
        <v>4.0999999999999996</v>
      </c>
      <c r="F83" s="48">
        <v>3.4</v>
      </c>
      <c r="G83" s="50">
        <v>3.4</v>
      </c>
      <c r="H83" s="48">
        <v>3.1</v>
      </c>
      <c r="I83" s="51">
        <v>2.9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</row>
    <row r="84" spans="1:59" ht="12.75" customHeight="1" x14ac:dyDescent="0.25">
      <c r="A84" s="2"/>
      <c r="B84" s="2"/>
      <c r="C84" s="2"/>
      <c r="D84" s="2"/>
      <c r="E84" s="2"/>
      <c r="F84" s="2"/>
      <c r="G84" s="33"/>
      <c r="H84" s="33"/>
      <c r="I84" s="3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</row>
    <row r="85" spans="1:59" ht="13.5" customHeight="1" thickBot="1" x14ac:dyDescent="0.3">
      <c r="A85" s="2"/>
      <c r="B85" s="2"/>
      <c r="C85" s="2"/>
      <c r="D85" s="2"/>
      <c r="E85" s="2"/>
      <c r="F85" s="2"/>
      <c r="G85" s="33"/>
      <c r="H85" s="33"/>
      <c r="I85" s="3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</row>
    <row r="86" spans="1:59" ht="12.75" customHeight="1" x14ac:dyDescent="0.25">
      <c r="A86" s="52"/>
      <c r="B86" s="25"/>
      <c r="C86" s="53" t="s">
        <v>0</v>
      </c>
      <c r="D86" s="54" t="s">
        <v>1</v>
      </c>
      <c r="E86" s="2"/>
      <c r="F86" s="2"/>
      <c r="G86" s="33"/>
      <c r="H86" s="33"/>
      <c r="I86" s="3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</row>
    <row r="87" spans="1:59" ht="12.75" customHeight="1" x14ac:dyDescent="0.25">
      <c r="A87" s="55"/>
      <c r="B87" s="31" t="s">
        <v>1</v>
      </c>
      <c r="C87" s="56" t="s">
        <v>3</v>
      </c>
      <c r="D87" s="57" t="s">
        <v>1</v>
      </c>
      <c r="E87" s="2" t="s">
        <v>1</v>
      </c>
      <c r="F87" s="2"/>
      <c r="G87" s="33"/>
      <c r="H87" s="33"/>
      <c r="I87" s="3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</row>
    <row r="88" spans="1:59" ht="13.5" customHeight="1" thickBot="1" x14ac:dyDescent="0.3">
      <c r="A88" s="58" t="s">
        <v>53</v>
      </c>
      <c r="B88" s="59" t="s">
        <v>5</v>
      </c>
      <c r="C88" s="60" t="s">
        <v>6</v>
      </c>
      <c r="D88" s="61" t="s">
        <v>7</v>
      </c>
      <c r="E88" s="1"/>
      <c r="F88" s="2"/>
      <c r="G88" s="33"/>
      <c r="H88" s="33"/>
      <c r="I88" s="3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</row>
    <row r="89" spans="1:59" ht="12.75" customHeight="1" x14ac:dyDescent="0.25">
      <c r="A89" s="34"/>
      <c r="B89" s="62"/>
      <c r="C89" s="56"/>
      <c r="D89" s="13"/>
      <c r="E89" s="1"/>
      <c r="F89" s="2"/>
      <c r="G89" s="33"/>
      <c r="H89" s="33"/>
      <c r="I89" s="3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</row>
    <row r="90" spans="1:59" ht="12.75" customHeight="1" x14ac:dyDescent="0.2">
      <c r="A90" s="30" t="s">
        <v>54</v>
      </c>
      <c r="B90" s="31"/>
      <c r="C90" s="31"/>
      <c r="D90" s="31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</row>
    <row r="91" spans="1:59" ht="12.75" customHeight="1" x14ac:dyDescent="0.25">
      <c r="A91" s="63" t="s">
        <v>55</v>
      </c>
      <c r="B91" s="31" t="s">
        <v>56</v>
      </c>
      <c r="C91" s="64">
        <v>0.72</v>
      </c>
      <c r="D91" s="31" t="s">
        <v>57</v>
      </c>
      <c r="E91" s="2"/>
      <c r="F91" s="2"/>
      <c r="G91" s="2"/>
      <c r="H91" s="7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</row>
    <row r="92" spans="1:59" ht="12.75" customHeight="1" x14ac:dyDescent="0.2">
      <c r="A92" s="34"/>
      <c r="B92" s="31"/>
      <c r="C92" s="31"/>
      <c r="D92" s="31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</row>
    <row r="93" spans="1:59" ht="12.75" customHeight="1" x14ac:dyDescent="0.2">
      <c r="A93" s="34"/>
      <c r="B93" s="31"/>
      <c r="C93" s="31"/>
      <c r="D93" s="31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</row>
    <row r="94" spans="1:59" ht="12.75" customHeight="1" x14ac:dyDescent="0.2">
      <c r="A94" s="30" t="s">
        <v>58</v>
      </c>
      <c r="B94" s="31"/>
      <c r="C94" s="31"/>
      <c r="D94" s="31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</row>
    <row r="95" spans="1:59" ht="12.75" customHeight="1" x14ac:dyDescent="0.2">
      <c r="A95" s="34" t="s">
        <v>59</v>
      </c>
      <c r="B95" s="65">
        <f>0.01/0.9</f>
        <v>1.1111111111111112E-2</v>
      </c>
      <c r="C95" s="31" t="s">
        <v>60</v>
      </c>
      <c r="D95" s="31" t="s">
        <v>61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</row>
    <row r="96" spans="1:59" ht="12.75" customHeight="1" x14ac:dyDescent="0.2">
      <c r="A96" s="34" t="s">
        <v>62</v>
      </c>
      <c r="B96" s="31">
        <v>0.18</v>
      </c>
      <c r="C96" s="31" t="s">
        <v>60</v>
      </c>
      <c r="D96" s="31" t="s">
        <v>63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</row>
    <row r="97" spans="1:59" ht="12.75" customHeight="1" x14ac:dyDescent="0.2">
      <c r="A97" s="34" t="s">
        <v>64</v>
      </c>
      <c r="B97" s="31">
        <f>0.01/0.08</f>
        <v>0.125</v>
      </c>
      <c r="C97" s="31" t="s">
        <v>60</v>
      </c>
      <c r="D97" s="31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</row>
    <row r="98" spans="1:59" ht="12.75" customHeight="1" x14ac:dyDescent="0.2">
      <c r="A98" s="34"/>
      <c r="B98" s="31"/>
      <c r="C98" s="31"/>
      <c r="D98" s="3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</row>
    <row r="99" spans="1:59" ht="12.75" customHeight="1" x14ac:dyDescent="0.2">
      <c r="A99" s="30" t="s">
        <v>65</v>
      </c>
      <c r="B99" s="2"/>
      <c r="C99" s="31"/>
      <c r="D99" s="31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</row>
    <row r="100" spans="1:59" ht="12.75" customHeight="1" x14ac:dyDescent="0.2">
      <c r="A100" s="34"/>
      <c r="B100" s="2"/>
      <c r="C100" s="31"/>
      <c r="D100" s="31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</row>
    <row r="101" spans="1:59" ht="12.75" customHeight="1" x14ac:dyDescent="0.2">
      <c r="A101" s="30" t="s">
        <v>66</v>
      </c>
      <c r="B101" s="62" t="s">
        <v>67</v>
      </c>
      <c r="C101" s="31"/>
      <c r="D101" s="3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</row>
    <row r="102" spans="1:59" ht="12.75" customHeight="1" x14ac:dyDescent="0.25">
      <c r="A102" s="66" t="s">
        <v>68</v>
      </c>
      <c r="B102" s="67">
        <f>0.3/0.44</f>
        <v>0.68181818181818177</v>
      </c>
      <c r="C102" s="68" t="s">
        <v>60</v>
      </c>
      <c r="D102" s="68" t="s">
        <v>69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</row>
    <row r="103" spans="1:59" ht="12.75" customHeight="1" x14ac:dyDescent="0.2">
      <c r="A103" s="34" t="s">
        <v>70</v>
      </c>
      <c r="B103" s="69">
        <f>0.05/0.044</f>
        <v>1.1363636363636365</v>
      </c>
      <c r="C103" s="31" t="s">
        <v>60</v>
      </c>
      <c r="D103" s="31" t="s">
        <v>71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</row>
    <row r="104" spans="1:59" ht="12.75" customHeight="1" x14ac:dyDescent="0.2">
      <c r="A104" s="34" t="s">
        <v>72</v>
      </c>
      <c r="B104" s="69">
        <f>0.075/0.044</f>
        <v>1.7045454545454546</v>
      </c>
      <c r="C104" s="31" t="s">
        <v>60</v>
      </c>
      <c r="D104" s="31" t="s">
        <v>1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</row>
    <row r="105" spans="1:59" ht="12.75" customHeight="1" x14ac:dyDescent="0.2">
      <c r="A105" s="34" t="s">
        <v>73</v>
      </c>
      <c r="B105" s="69">
        <f>0.1/0.044</f>
        <v>2.2727272727272729</v>
      </c>
      <c r="C105" s="31" t="s">
        <v>60</v>
      </c>
      <c r="D105" s="31" t="s">
        <v>1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</row>
    <row r="106" spans="1:59" ht="12.75" customHeight="1" x14ac:dyDescent="0.2">
      <c r="A106" s="30" t="s">
        <v>74</v>
      </c>
      <c r="B106" s="31"/>
      <c r="C106" s="31"/>
      <c r="D106" s="31" t="s">
        <v>1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</row>
    <row r="107" spans="1:59" ht="12.75" customHeight="1" x14ac:dyDescent="0.2">
      <c r="A107" s="34" t="s">
        <v>75</v>
      </c>
      <c r="B107" s="69">
        <f>0.01/0.025</f>
        <v>0.39999999999999997</v>
      </c>
      <c r="C107" s="31" t="s">
        <v>60</v>
      </c>
      <c r="D107" s="31" t="s">
        <v>76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</row>
    <row r="108" spans="1:59" ht="12.75" customHeight="1" x14ac:dyDescent="0.2">
      <c r="A108" s="34" t="s">
        <v>68</v>
      </c>
      <c r="B108" s="69">
        <f>0.025/0.025</f>
        <v>1</v>
      </c>
      <c r="C108" s="31" t="s">
        <v>60</v>
      </c>
      <c r="D108" s="31" t="s">
        <v>76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</row>
    <row r="109" spans="1:59" ht="12.75" customHeight="1" x14ac:dyDescent="0.25">
      <c r="A109" s="34" t="s">
        <v>70</v>
      </c>
      <c r="B109" s="69">
        <f>0.05/0.025</f>
        <v>2</v>
      </c>
      <c r="C109" s="31" t="s">
        <v>60</v>
      </c>
      <c r="D109" s="31" t="s">
        <v>76</v>
      </c>
      <c r="E109" s="2"/>
      <c r="F109" s="70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</row>
    <row r="110" spans="1:59" ht="12.75" customHeight="1" x14ac:dyDescent="0.2">
      <c r="A110" s="34" t="s">
        <v>72</v>
      </c>
      <c r="B110" s="69">
        <f>0.075/0.025</f>
        <v>2.9999999999999996</v>
      </c>
      <c r="C110" s="31" t="s">
        <v>60</v>
      </c>
      <c r="D110" s="31" t="s">
        <v>76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</row>
    <row r="111" spans="1:59" ht="12.75" customHeight="1" x14ac:dyDescent="0.2">
      <c r="A111" s="34" t="s">
        <v>73</v>
      </c>
      <c r="B111" s="69">
        <f>0.1/0.025</f>
        <v>4</v>
      </c>
      <c r="C111" s="31" t="s">
        <v>60</v>
      </c>
      <c r="D111" s="31" t="s">
        <v>76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</row>
    <row r="112" spans="1:59" ht="12.75" customHeight="1" x14ac:dyDescent="0.2">
      <c r="A112" s="34" t="s">
        <v>75</v>
      </c>
      <c r="B112" s="69">
        <f>0.01/0.019</f>
        <v>0.52631578947368418</v>
      </c>
      <c r="C112" s="31" t="s">
        <v>60</v>
      </c>
      <c r="D112" s="31" t="s">
        <v>77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</row>
    <row r="113" spans="1:59" ht="12.75" customHeight="1" x14ac:dyDescent="0.2">
      <c r="A113" s="34" t="s">
        <v>68</v>
      </c>
      <c r="B113" s="69">
        <f>0.025/0.019</f>
        <v>1.3157894736842106</v>
      </c>
      <c r="C113" s="31" t="s">
        <v>60</v>
      </c>
      <c r="D113" s="31" t="str">
        <f>+D112</f>
        <v>Tipo rígido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</row>
    <row r="114" spans="1:59" ht="12.75" customHeight="1" x14ac:dyDescent="0.25">
      <c r="A114" s="34" t="s">
        <v>70</v>
      </c>
      <c r="B114" s="69">
        <f>0.05/0.019</f>
        <v>2.6315789473684212</v>
      </c>
      <c r="C114" s="31" t="s">
        <v>60</v>
      </c>
      <c r="D114" s="31" t="s">
        <v>77</v>
      </c>
      <c r="E114" s="2"/>
      <c r="F114" s="70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</row>
    <row r="115" spans="1:59" ht="12.75" customHeight="1" x14ac:dyDescent="0.2">
      <c r="A115" s="34" t="s">
        <v>72</v>
      </c>
      <c r="B115" s="69">
        <f>0.075/0.019</f>
        <v>3.9473684210526314</v>
      </c>
      <c r="C115" s="31" t="s">
        <v>60</v>
      </c>
      <c r="D115" s="31" t="s">
        <v>77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</row>
    <row r="116" spans="1:59" ht="12.75" customHeight="1" x14ac:dyDescent="0.2">
      <c r="A116" s="34" t="s">
        <v>73</v>
      </c>
      <c r="B116" s="69">
        <f>0.1/0.019</f>
        <v>5.2631578947368425</v>
      </c>
      <c r="C116" s="31" t="s">
        <v>60</v>
      </c>
      <c r="D116" s="31" t="s">
        <v>77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</row>
    <row r="117" spans="1:59" ht="12.75" customHeight="1" x14ac:dyDescent="0.2">
      <c r="A117" s="30" t="s">
        <v>78</v>
      </c>
      <c r="B117" s="31"/>
      <c r="C117" s="31"/>
      <c r="D117" s="3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</row>
    <row r="118" spans="1:59" ht="12.75" customHeight="1" x14ac:dyDescent="0.2">
      <c r="A118" s="34" t="s">
        <v>79</v>
      </c>
      <c r="B118" s="69">
        <f>0.05/0.056</f>
        <v>0.8928571428571429</v>
      </c>
      <c r="C118" s="31" t="s">
        <v>60</v>
      </c>
      <c r="D118" s="3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</row>
    <row r="119" spans="1:59" ht="12.75" customHeight="1" x14ac:dyDescent="0.2">
      <c r="A119" s="34" t="s">
        <v>80</v>
      </c>
      <c r="B119" s="69">
        <f>0.003/0.056</f>
        <v>5.3571428571428568E-2</v>
      </c>
      <c r="C119" s="31" t="s">
        <v>60</v>
      </c>
      <c r="D119" s="3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</row>
    <row r="120" spans="1:59" ht="12.75" customHeight="1" x14ac:dyDescent="0.2">
      <c r="A120" s="34" t="s">
        <v>81</v>
      </c>
      <c r="B120" s="69">
        <f>0.005/0.056</f>
        <v>8.9285714285714288E-2</v>
      </c>
      <c r="C120" s="31" t="s">
        <v>60</v>
      </c>
      <c r="D120" s="3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</row>
    <row r="121" spans="1:59" ht="12.75" customHeight="1" x14ac:dyDescent="0.2">
      <c r="A121" s="30" t="s">
        <v>82</v>
      </c>
      <c r="B121" s="69"/>
      <c r="C121" s="69"/>
      <c r="D121" s="3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</row>
    <row r="122" spans="1:59" ht="12.75" customHeight="1" x14ac:dyDescent="0.2">
      <c r="A122" s="34" t="s">
        <v>70</v>
      </c>
      <c r="B122" s="69">
        <f>0.05/0.16</f>
        <v>0.3125</v>
      </c>
      <c r="C122" s="31" t="s">
        <v>60</v>
      </c>
      <c r="D122" s="3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</row>
    <row r="123" spans="1:59" ht="12.75" customHeight="1" x14ac:dyDescent="0.2">
      <c r="A123" s="34" t="s">
        <v>73</v>
      </c>
      <c r="B123" s="69">
        <f>0.1/0.16</f>
        <v>0.625</v>
      </c>
      <c r="C123" s="31" t="s">
        <v>60</v>
      </c>
      <c r="D123" s="3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</row>
    <row r="124" spans="1:59" ht="12.75" customHeight="1" x14ac:dyDescent="0.2">
      <c r="A124" s="34" t="s">
        <v>83</v>
      </c>
      <c r="B124" s="69">
        <f>0.15/0.16</f>
        <v>0.9375</v>
      </c>
      <c r="C124" s="31" t="s">
        <v>60</v>
      </c>
      <c r="D124" s="3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</row>
    <row r="125" spans="1:59" ht="12.75" customHeight="1" x14ac:dyDescent="0.2">
      <c r="A125" s="30" t="s">
        <v>84</v>
      </c>
      <c r="B125" s="69"/>
      <c r="C125" s="69"/>
      <c r="D125" s="3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</row>
    <row r="126" spans="1:59" ht="12.75" customHeight="1" x14ac:dyDescent="0.2">
      <c r="A126" s="34" t="s">
        <v>85</v>
      </c>
      <c r="B126" s="69">
        <f>0.012/0.2</f>
        <v>0.06</v>
      </c>
      <c r="C126" s="31" t="s">
        <v>60</v>
      </c>
      <c r="D126" s="31" t="s">
        <v>86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</row>
    <row r="127" spans="1:59" ht="12.75" customHeight="1" x14ac:dyDescent="0.2">
      <c r="A127" s="34" t="s">
        <v>87</v>
      </c>
      <c r="B127" s="69">
        <f>0.019/0.2</f>
        <v>9.4999999999999987E-2</v>
      </c>
      <c r="C127" s="31" t="s">
        <v>60</v>
      </c>
      <c r="D127" s="31" t="s">
        <v>86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</row>
    <row r="128" spans="1:59" ht="12.75" customHeight="1" x14ac:dyDescent="0.2">
      <c r="A128" s="34" t="s">
        <v>88</v>
      </c>
      <c r="B128" s="69">
        <f>0.025/0.2</f>
        <v>0.125</v>
      </c>
      <c r="C128" s="31" t="s">
        <v>60</v>
      </c>
      <c r="D128" s="31" t="s">
        <v>86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</row>
    <row r="129" spans="1:59" ht="12.75" customHeight="1" x14ac:dyDescent="0.2">
      <c r="A129" s="34" t="s">
        <v>89</v>
      </c>
      <c r="B129" s="69">
        <f>0.05/0.2</f>
        <v>0.25</v>
      </c>
      <c r="C129" s="31" t="s">
        <v>60</v>
      </c>
      <c r="D129" s="31" t="s">
        <v>86</v>
      </c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</row>
    <row r="130" spans="1:59" ht="12.75" customHeight="1" x14ac:dyDescent="0.2">
      <c r="A130" s="34" t="s">
        <v>90</v>
      </c>
      <c r="B130" s="31"/>
      <c r="C130" s="31"/>
      <c r="D130" s="3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</row>
    <row r="131" spans="1:59" ht="12.75" customHeight="1" x14ac:dyDescent="0.2">
      <c r="A131" s="34" t="s">
        <v>91</v>
      </c>
      <c r="B131" s="31"/>
      <c r="C131" s="31"/>
      <c r="D131" s="3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</row>
    <row r="132" spans="1:59" ht="12.75" customHeight="1" x14ac:dyDescent="0.2">
      <c r="A132" s="34" t="s">
        <v>92</v>
      </c>
      <c r="B132" s="31"/>
      <c r="C132" s="31"/>
      <c r="D132" s="31"/>
      <c r="E132" s="2"/>
      <c r="F132" s="2">
        <f>0.012/0.15</f>
        <v>0.08</v>
      </c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</row>
    <row r="133" spans="1:59" ht="12.75" customHeight="1" x14ac:dyDescent="0.2">
      <c r="A133" s="39" t="s">
        <v>93</v>
      </c>
      <c r="B133" s="36"/>
      <c r="C133" s="36"/>
      <c r="D133" s="36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</row>
    <row r="134" spans="1:59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</row>
    <row r="135" spans="1:59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</row>
    <row r="136" spans="1:59" ht="12.75" customHeight="1" x14ac:dyDescent="0.2">
      <c r="A136" s="71" t="s">
        <v>94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</row>
    <row r="137" spans="1:59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</row>
    <row r="138" spans="1:59" ht="12.75" customHeight="1" x14ac:dyDescent="0.2">
      <c r="A138" s="2" t="s">
        <v>95</v>
      </c>
      <c r="B138" s="72"/>
      <c r="C138" s="72"/>
      <c r="D138" s="72"/>
      <c r="E138" s="72"/>
      <c r="F138" s="7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</row>
    <row r="139" spans="1:59" ht="12.75" customHeight="1" x14ac:dyDescent="0.2">
      <c r="A139" s="50" t="str">
        <f>VLOOKUP([1]Lugar!E58,[1]Lugar!A39:C58,2)</f>
        <v>Chacras de Coria</v>
      </c>
      <c r="B139" s="73">
        <f>VLOOKUP([1]Lugar!E58,[1]Lugar!A39:D58,4)</f>
        <v>9</v>
      </c>
      <c r="C139" s="72"/>
      <c r="D139" s="72" t="s">
        <v>96</v>
      </c>
      <c r="E139" s="72"/>
      <c r="F139" s="7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</row>
    <row r="140" spans="1:59" ht="12.75" customHeight="1" x14ac:dyDescent="0.2">
      <c r="A140" s="39" t="s">
        <v>97</v>
      </c>
      <c r="B140" s="74">
        <f>+B139/3.6</f>
        <v>2.5</v>
      </c>
      <c r="C140" s="72"/>
      <c r="D140" s="72"/>
      <c r="E140" s="72"/>
      <c r="F140" s="7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</row>
    <row r="141" spans="1:59" ht="12.75" customHeight="1" x14ac:dyDescent="0.2">
      <c r="A141" s="2"/>
      <c r="B141" s="72"/>
      <c r="C141" s="72"/>
      <c r="D141" s="72"/>
      <c r="E141" s="72"/>
      <c r="F141" s="7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</row>
    <row r="142" spans="1:59" ht="12.75" customHeight="1" x14ac:dyDescent="0.2">
      <c r="A142" s="1" t="s">
        <v>98</v>
      </c>
      <c r="B142" s="72"/>
      <c r="C142" s="72"/>
      <c r="D142" s="72"/>
      <c r="E142" s="72"/>
      <c r="F142" s="7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</row>
    <row r="143" spans="1:59" ht="12.75" customHeight="1" x14ac:dyDescent="0.2">
      <c r="A143" s="75" t="s">
        <v>99</v>
      </c>
      <c r="B143" s="76" t="s">
        <v>100</v>
      </c>
      <c r="C143" s="76" t="s">
        <v>101</v>
      </c>
      <c r="D143" s="75"/>
      <c r="E143" s="72"/>
      <c r="F143" s="7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</row>
    <row r="144" spans="1:59" ht="12.75" customHeight="1" x14ac:dyDescent="0.2">
      <c r="A144" s="75"/>
      <c r="B144" s="76" t="s">
        <v>102</v>
      </c>
      <c r="C144" s="76" t="s">
        <v>103</v>
      </c>
      <c r="D144" s="75"/>
      <c r="E144" s="72"/>
      <c r="F144" s="7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</row>
    <row r="145" spans="1:59" ht="12.75" customHeight="1" x14ac:dyDescent="0.2">
      <c r="A145" s="72" t="s">
        <v>104</v>
      </c>
      <c r="B145" s="77">
        <v>0.18</v>
      </c>
      <c r="C145" s="77">
        <v>0.91</v>
      </c>
      <c r="D145" s="78"/>
      <c r="E145" s="79"/>
      <c r="F145" s="80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</row>
    <row r="146" spans="1:59" ht="12.75" customHeight="1" x14ac:dyDescent="0.2">
      <c r="A146" s="72" t="s">
        <v>105</v>
      </c>
      <c r="B146" s="77">
        <v>2.5000000000000001E-2</v>
      </c>
      <c r="C146" s="77">
        <v>1.1000000000000001</v>
      </c>
      <c r="D146" s="78"/>
      <c r="E146" s="79"/>
      <c r="F146" s="80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</row>
    <row r="147" spans="1:59" ht="12.75" customHeight="1" x14ac:dyDescent="0.2">
      <c r="A147" s="72" t="s">
        <v>106</v>
      </c>
      <c r="B147" s="77">
        <v>0.05</v>
      </c>
      <c r="C147" s="77">
        <v>4.3999999999999997E-2</v>
      </c>
      <c r="D147" s="78"/>
      <c r="E147" s="79"/>
      <c r="F147" s="80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</row>
    <row r="148" spans="1:59" ht="12.75" customHeight="1" x14ac:dyDescent="0.2">
      <c r="A148" s="72" t="s">
        <v>107</v>
      </c>
      <c r="B148" s="77">
        <v>0</v>
      </c>
      <c r="C148" s="77">
        <v>1</v>
      </c>
      <c r="D148" s="78"/>
      <c r="E148" s="79"/>
      <c r="F148" s="7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</row>
    <row r="149" spans="1:59" ht="12.75" customHeight="1" x14ac:dyDescent="0.2">
      <c r="A149" s="72"/>
      <c r="B149" s="2"/>
      <c r="C149" s="72"/>
      <c r="D149" s="72"/>
      <c r="E149" s="81"/>
      <c r="F149" s="7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</row>
    <row r="150" spans="1:59" ht="12.75" customHeight="1" x14ac:dyDescent="0.2">
      <c r="A150" s="72" t="s">
        <v>108</v>
      </c>
      <c r="B150" s="2"/>
      <c r="C150" s="72"/>
      <c r="D150" s="72"/>
      <c r="E150" s="72"/>
      <c r="F150" s="7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</row>
    <row r="151" spans="1:59" ht="12.75" customHeight="1" x14ac:dyDescent="0.2">
      <c r="A151" s="72" t="s">
        <v>109</v>
      </c>
      <c r="B151" s="2"/>
      <c r="C151" s="72">
        <v>5.7</v>
      </c>
      <c r="D151" s="72" t="s">
        <v>110</v>
      </c>
      <c r="E151" s="72"/>
      <c r="F151" s="7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</row>
    <row r="152" spans="1:59" ht="12.75" customHeight="1" x14ac:dyDescent="0.2">
      <c r="A152" s="72" t="s">
        <v>111</v>
      </c>
      <c r="B152" s="2"/>
      <c r="C152" s="72">
        <f>5.7+3.6*B140</f>
        <v>14.7</v>
      </c>
      <c r="D152" s="72" t="s">
        <v>112</v>
      </c>
      <c r="E152" s="72"/>
      <c r="F152" s="7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</row>
    <row r="153" spans="1:59" ht="12.75" customHeight="1" x14ac:dyDescent="0.2">
      <c r="A153" s="72"/>
      <c r="B153" s="2"/>
      <c r="C153" s="2"/>
      <c r="D153" s="72"/>
      <c r="E153" s="2"/>
      <c r="F153" s="7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</row>
    <row r="154" spans="1:59" ht="12.75" customHeight="1" x14ac:dyDescent="0.2">
      <c r="A154" s="72" t="s">
        <v>113</v>
      </c>
      <c r="B154" s="82">
        <f>1/12.7+B145/C145+2*B146/C146+B147/C147+B148/C148+1/C152</f>
        <v>1.5263877479850485</v>
      </c>
      <c r="C154" s="72" t="s">
        <v>114</v>
      </c>
      <c r="D154" s="2"/>
      <c r="E154" s="2"/>
      <c r="F154" s="7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</row>
    <row r="155" spans="1:59" ht="12.75" customHeight="1" x14ac:dyDescent="0.2">
      <c r="A155" s="72" t="s">
        <v>115</v>
      </c>
      <c r="B155" s="83">
        <f>1/B154</f>
        <v>0.65514152699409334</v>
      </c>
      <c r="C155" s="72" t="s">
        <v>116</v>
      </c>
      <c r="D155" s="2"/>
      <c r="E155" s="2"/>
      <c r="F155" s="7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</row>
    <row r="156" spans="1:59" ht="12.75" customHeight="1" x14ac:dyDescent="0.2">
      <c r="A156" s="75"/>
      <c r="B156" s="83"/>
      <c r="C156" s="75"/>
      <c r="D156" s="2"/>
      <c r="E156" s="2"/>
      <c r="F156" s="7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</row>
    <row r="157" spans="1:59" ht="12.75" customHeight="1" x14ac:dyDescent="0.2">
      <c r="A157" s="72"/>
      <c r="B157" s="2"/>
      <c r="C157" s="2"/>
      <c r="D157" s="72"/>
      <c r="E157" s="72"/>
      <c r="F157" s="7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</row>
    <row r="158" spans="1:59" ht="12.75" customHeight="1" x14ac:dyDescent="0.2">
      <c r="A158" s="72"/>
      <c r="B158" s="2"/>
      <c r="C158" s="72"/>
      <c r="D158" s="72"/>
      <c r="E158" s="72"/>
      <c r="F158" s="7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</row>
    <row r="159" spans="1:59" ht="12.75" customHeight="1" x14ac:dyDescent="0.2">
      <c r="A159" s="2"/>
      <c r="B159" s="2"/>
      <c r="C159" s="2"/>
      <c r="D159" s="2"/>
      <c r="E159" s="2"/>
      <c r="F159" s="7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</row>
    <row r="160" spans="1:59" ht="12.75" customHeight="1" x14ac:dyDescent="0.2">
      <c r="A160" s="2"/>
      <c r="B160" s="2"/>
      <c r="C160" s="2"/>
      <c r="D160" s="2"/>
      <c r="E160" s="2"/>
      <c r="F160" s="7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</row>
    <row r="161" spans="1:59" ht="12.75" customHeight="1" x14ac:dyDescent="0.2">
      <c r="A161" s="2"/>
      <c r="B161" s="2"/>
      <c r="C161" s="2"/>
      <c r="D161" s="2"/>
      <c r="E161" s="2"/>
      <c r="F161" s="7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</row>
    <row r="162" spans="1:59" ht="12.75" customHeight="1" x14ac:dyDescent="0.2">
      <c r="A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</row>
    <row r="163" spans="1:59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</row>
    <row r="164" spans="1:59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</row>
    <row r="165" spans="1:59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</row>
    <row r="166" spans="1:59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</row>
    <row r="167" spans="1:59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</row>
    <row r="168" spans="1:59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</row>
    <row r="169" spans="1:59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</row>
    <row r="170" spans="1:59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</row>
    <row r="171" spans="1:59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</row>
    <row r="172" spans="1:59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</row>
    <row r="173" spans="1:59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</row>
    <row r="174" spans="1:59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</row>
    <row r="175" spans="1:59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</row>
    <row r="176" spans="1:59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</row>
    <row r="177" spans="1:59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</row>
    <row r="178" spans="1:59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</row>
    <row r="179" spans="1:59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</row>
    <row r="180" spans="1:59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</row>
    <row r="181" spans="1:59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</row>
    <row r="182" spans="1:59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</row>
    <row r="183" spans="1:59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</row>
    <row r="184" spans="1:59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</row>
    <row r="185" spans="1:59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</row>
    <row r="186" spans="1:59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</row>
    <row r="187" spans="1:59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</row>
    <row r="188" spans="1:59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</row>
    <row r="189" spans="1:59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</row>
    <row r="190" spans="1:59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</row>
    <row r="191" spans="1:59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</row>
    <row r="192" spans="1:59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</row>
    <row r="193" spans="1:59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</row>
    <row r="194" spans="1:59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</row>
    <row r="195" spans="1:59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</row>
    <row r="196" spans="1:59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</row>
    <row r="197" spans="1:59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</row>
    <row r="198" spans="1:59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</row>
    <row r="199" spans="1:59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</row>
    <row r="200" spans="1:59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</row>
    <row r="201" spans="1:59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</row>
    <row r="202" spans="1:59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</row>
    <row r="203" spans="1:59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</row>
    <row r="204" spans="1:59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</row>
    <row r="205" spans="1:59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</row>
    <row r="206" spans="1:59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</row>
    <row r="207" spans="1:59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</row>
    <row r="208" spans="1:59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</row>
    <row r="209" spans="1:59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</row>
    <row r="210" spans="1:59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</row>
    <row r="211" spans="1:59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</row>
    <row r="212" spans="1:59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</row>
    <row r="213" spans="1:59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</row>
    <row r="214" spans="1:59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</row>
    <row r="215" spans="1:59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</row>
    <row r="216" spans="1:59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</row>
    <row r="217" spans="1:59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</row>
    <row r="218" spans="1:59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</row>
    <row r="219" spans="1:59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</row>
    <row r="220" spans="1:59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</row>
    <row r="221" spans="1:59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</row>
    <row r="222" spans="1:59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</row>
    <row r="223" spans="1:59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</row>
    <row r="224" spans="1:59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</row>
    <row r="225" spans="1:59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</row>
    <row r="226" spans="1:59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</row>
    <row r="227" spans="1:59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</row>
    <row r="228" spans="1:59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</row>
    <row r="229" spans="1:59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</row>
    <row r="230" spans="1:59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</row>
    <row r="231" spans="1:59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</row>
    <row r="232" spans="1:59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</row>
    <row r="233" spans="1:59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</row>
    <row r="234" spans="1:59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</row>
    <row r="235" spans="1:59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</row>
    <row r="236" spans="1:59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</row>
    <row r="237" spans="1:59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</row>
    <row r="238" spans="1:59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</row>
    <row r="239" spans="1:59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</row>
    <row r="240" spans="1:59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</row>
    <row r="241" spans="1:59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</row>
    <row r="242" spans="1:59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</row>
    <row r="243" spans="1:59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</row>
    <row r="244" spans="1:59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</row>
    <row r="245" spans="1:59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</row>
    <row r="246" spans="1:59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</row>
    <row r="247" spans="1:59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</row>
    <row r="248" spans="1:59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</row>
    <row r="249" spans="1:59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</row>
    <row r="250" spans="1:59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</row>
    <row r="251" spans="1:59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</row>
    <row r="252" spans="1:59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</row>
    <row r="253" spans="1:59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</row>
    <row r="254" spans="1:59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</row>
    <row r="255" spans="1:59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</row>
    <row r="256" spans="1:59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</row>
    <row r="257" spans="1:59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</row>
    <row r="258" spans="1:59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</row>
    <row r="259" spans="1:59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</row>
    <row r="260" spans="1:59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</row>
    <row r="261" spans="1:59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</row>
    <row r="262" spans="1:59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</row>
    <row r="263" spans="1:59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</row>
    <row r="264" spans="1:59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</row>
    <row r="265" spans="1:59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</row>
    <row r="266" spans="1:59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</row>
    <row r="267" spans="1:59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</row>
    <row r="268" spans="1:59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</row>
    <row r="269" spans="1:59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</row>
    <row r="270" spans="1:59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</row>
    <row r="271" spans="1:59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</row>
    <row r="272" spans="1:59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</row>
    <row r="273" spans="1:59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</row>
    <row r="274" spans="1:59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</row>
    <row r="275" spans="1:59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</row>
    <row r="276" spans="1:59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</row>
    <row r="277" spans="1:59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</row>
    <row r="278" spans="1:59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</row>
    <row r="279" spans="1:59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</row>
    <row r="280" spans="1:59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</row>
    <row r="281" spans="1:59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</row>
    <row r="282" spans="1:59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</row>
    <row r="283" spans="1:59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</row>
    <row r="284" spans="1:59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</row>
    <row r="285" spans="1:59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</row>
    <row r="286" spans="1:59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</row>
    <row r="287" spans="1:59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</row>
    <row r="288" spans="1:59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</row>
    <row r="289" spans="1:59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</row>
  </sheetData>
  <sheetProtection selectLockedCells="1" selectUnlockedCells="1"/>
  <pageMargins left="0.75" right="0.75" top="1" bottom="1" header="0.51180555555555551" footer="0.51180555555555551"/>
  <pageSetup paperSize="9" scale="1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 comp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blanco</dc:creator>
  <cp:lastModifiedBy>mauro blanco</cp:lastModifiedBy>
  <dcterms:created xsi:type="dcterms:W3CDTF">2017-10-23T13:27:23Z</dcterms:created>
  <dcterms:modified xsi:type="dcterms:W3CDTF">2022-10-13T18:49:37Z</dcterms:modified>
</cp:coreProperties>
</file>