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JPABLO\TRABAJO\UNCUYO\MIG\MIS MATERIAS\COMP. MECANICO DE SUELOS\modelos geotecnia\"/>
    </mc:Choice>
  </mc:AlternateContent>
  <xr:revisionPtr revIDLastSave="0" documentId="13_ncr:1_{6E445253-DEB9-432D-B296-BD963908B2B4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s3=75" sheetId="1" r:id="rId1"/>
    <sheet name="s3=100" sheetId="2" r:id="rId2"/>
    <sheet name="s3=125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3" l="1"/>
  <c r="L54" i="3"/>
  <c r="N54" i="3"/>
  <c r="C53" i="3"/>
  <c r="L53" i="3"/>
  <c r="N53" i="3"/>
  <c r="C46" i="3"/>
  <c r="N46" i="3"/>
  <c r="T46" i="3"/>
  <c r="C47" i="3"/>
  <c r="N47" i="3"/>
  <c r="C48" i="3"/>
  <c r="L48" i="3"/>
  <c r="N48" i="3"/>
  <c r="C49" i="3"/>
  <c r="N49" i="3"/>
  <c r="C50" i="3"/>
  <c r="N50" i="3"/>
  <c r="C51" i="3"/>
  <c r="N51" i="3"/>
  <c r="T51" i="3"/>
  <c r="C52" i="3"/>
  <c r="N52" i="3"/>
  <c r="N45" i="3"/>
  <c r="C45" i="3"/>
  <c r="N44" i="3"/>
  <c r="C44" i="3"/>
  <c r="N43" i="3"/>
  <c r="C43" i="3"/>
  <c r="N42" i="3"/>
  <c r="C42" i="3"/>
  <c r="N41" i="3"/>
  <c r="C41" i="3"/>
  <c r="N40" i="3"/>
  <c r="C40" i="3"/>
  <c r="N39" i="3"/>
  <c r="C39" i="3"/>
  <c r="N38" i="3"/>
  <c r="C38" i="3"/>
  <c r="N37" i="3"/>
  <c r="C37" i="3"/>
  <c r="N36" i="3"/>
  <c r="C36" i="3"/>
  <c r="N35" i="3"/>
  <c r="C35" i="3"/>
  <c r="N34" i="3"/>
  <c r="C34" i="3"/>
  <c r="N33" i="3"/>
  <c r="C33" i="3"/>
  <c r="N32" i="3"/>
  <c r="C32" i="3"/>
  <c r="N31" i="3"/>
  <c r="C31" i="3"/>
  <c r="N30" i="3"/>
  <c r="C30" i="3"/>
  <c r="N29" i="3"/>
  <c r="C29" i="3"/>
  <c r="N28" i="3"/>
  <c r="C28" i="3"/>
  <c r="N27" i="3"/>
  <c r="C27" i="3"/>
  <c r="N26" i="3"/>
  <c r="C26" i="3"/>
  <c r="N25" i="3"/>
  <c r="C25" i="3"/>
  <c r="N24" i="3"/>
  <c r="C24" i="3"/>
  <c r="N23" i="3"/>
  <c r="C23" i="3"/>
  <c r="N22" i="3"/>
  <c r="C22" i="3"/>
  <c r="N21" i="3"/>
  <c r="C21" i="3"/>
  <c r="N20" i="3"/>
  <c r="C20" i="3"/>
  <c r="N19" i="3"/>
  <c r="C19" i="3"/>
  <c r="N18" i="3"/>
  <c r="C18" i="3"/>
  <c r="N17" i="3"/>
  <c r="C17" i="3"/>
  <c r="N16" i="3"/>
  <c r="C16" i="3"/>
  <c r="N15" i="3"/>
  <c r="C15" i="3"/>
  <c r="N14" i="3"/>
  <c r="C14" i="3"/>
  <c r="N13" i="3"/>
  <c r="C13" i="3"/>
  <c r="N12" i="3"/>
  <c r="C12" i="3"/>
  <c r="N11" i="3"/>
  <c r="C11" i="3"/>
  <c r="B11" i="3"/>
  <c r="B12" i="3" s="1"/>
  <c r="D12" i="3" s="1"/>
  <c r="F12" i="3" s="1"/>
  <c r="S10" i="3"/>
  <c r="L28" i="3" s="1"/>
  <c r="D10" i="3"/>
  <c r="AA8" i="3"/>
  <c r="AA15" i="3" s="1"/>
  <c r="Q5" i="3"/>
  <c r="AA8" i="1"/>
  <c r="AA8" i="2"/>
  <c r="AA10" i="2"/>
  <c r="N45" i="2"/>
  <c r="C45" i="2"/>
  <c r="N44" i="2"/>
  <c r="C44" i="2"/>
  <c r="N43" i="2"/>
  <c r="C43" i="2"/>
  <c r="N42" i="2"/>
  <c r="C42" i="2"/>
  <c r="N41" i="2"/>
  <c r="C41" i="2"/>
  <c r="N40" i="2"/>
  <c r="C40" i="2"/>
  <c r="N39" i="2"/>
  <c r="C39" i="2"/>
  <c r="N38" i="2"/>
  <c r="C38" i="2"/>
  <c r="N37" i="2"/>
  <c r="C37" i="2"/>
  <c r="N36" i="2"/>
  <c r="C36" i="2"/>
  <c r="N35" i="2"/>
  <c r="C35" i="2"/>
  <c r="N34" i="2"/>
  <c r="C34" i="2"/>
  <c r="N33" i="2"/>
  <c r="C33" i="2"/>
  <c r="N32" i="2"/>
  <c r="C32" i="2"/>
  <c r="N31" i="2"/>
  <c r="C31" i="2"/>
  <c r="N30" i="2"/>
  <c r="C30" i="2"/>
  <c r="N29" i="2"/>
  <c r="C29" i="2"/>
  <c r="N28" i="2"/>
  <c r="C28" i="2"/>
  <c r="N27" i="2"/>
  <c r="C27" i="2"/>
  <c r="N26" i="2"/>
  <c r="C26" i="2"/>
  <c r="N25" i="2"/>
  <c r="C25" i="2"/>
  <c r="N24" i="2"/>
  <c r="C24" i="2"/>
  <c r="N23" i="2"/>
  <c r="C23" i="2"/>
  <c r="N22" i="2"/>
  <c r="C22" i="2"/>
  <c r="N21" i="2"/>
  <c r="C21" i="2"/>
  <c r="N20" i="2"/>
  <c r="C20" i="2"/>
  <c r="N19" i="2"/>
  <c r="C19" i="2"/>
  <c r="N18" i="2"/>
  <c r="C18" i="2"/>
  <c r="N17" i="2"/>
  <c r="C17" i="2"/>
  <c r="N16" i="2"/>
  <c r="C16" i="2"/>
  <c r="N15" i="2"/>
  <c r="C15" i="2"/>
  <c r="N14" i="2"/>
  <c r="C14" i="2"/>
  <c r="N13" i="2"/>
  <c r="C13" i="2"/>
  <c r="N12" i="2"/>
  <c r="C12" i="2"/>
  <c r="N11" i="2"/>
  <c r="C11" i="2"/>
  <c r="B11" i="2"/>
  <c r="D11" i="2" s="1"/>
  <c r="F11" i="2" s="1"/>
  <c r="S10" i="2"/>
  <c r="L18" i="2" s="1"/>
  <c r="D10" i="2"/>
  <c r="AA18" i="2"/>
  <c r="Q5" i="2"/>
  <c r="T52" i="3" l="1"/>
  <c r="T47" i="3"/>
  <c r="T53" i="3"/>
  <c r="T50" i="3"/>
  <c r="L50" i="3"/>
  <c r="T49" i="3"/>
  <c r="L46" i="3"/>
  <c r="D11" i="3"/>
  <c r="F11" i="3" s="1"/>
  <c r="L49" i="3"/>
  <c r="L51" i="3"/>
  <c r="T48" i="3"/>
  <c r="T54" i="3"/>
  <c r="T26" i="3"/>
  <c r="L52" i="3"/>
  <c r="L47" i="3"/>
  <c r="AA24" i="3"/>
  <c r="AA17" i="3"/>
  <c r="AA10" i="3"/>
  <c r="E11" i="3"/>
  <c r="M11" i="3" s="1"/>
  <c r="K11" i="3" s="1"/>
  <c r="L12" i="3"/>
  <c r="T39" i="3"/>
  <c r="E12" i="3"/>
  <c r="G12" i="3" s="1"/>
  <c r="B13" i="3"/>
  <c r="L31" i="3"/>
  <c r="T12" i="3"/>
  <c r="AA18" i="3"/>
  <c r="AA16" i="3"/>
  <c r="AA22" i="3"/>
  <c r="AA14" i="3"/>
  <c r="AA21" i="3"/>
  <c r="AA19" i="3"/>
  <c r="AD8" i="3"/>
  <c r="AD24" i="3" s="1"/>
  <c r="AA20" i="3"/>
  <c r="AA12" i="3"/>
  <c r="AA23" i="3"/>
  <c r="AA13" i="3"/>
  <c r="AA11" i="3"/>
  <c r="T41" i="3"/>
  <c r="L41" i="3"/>
  <c r="T33" i="3"/>
  <c r="L33" i="3"/>
  <c r="T25" i="3"/>
  <c r="L25" i="3"/>
  <c r="T23" i="3"/>
  <c r="L23" i="3"/>
  <c r="T15" i="3"/>
  <c r="L15" i="3"/>
  <c r="T42" i="3"/>
  <c r="L42" i="3"/>
  <c r="T43" i="3"/>
  <c r="L43" i="3"/>
  <c r="T35" i="3"/>
  <c r="L35" i="3"/>
  <c r="T27" i="3"/>
  <c r="L27" i="3"/>
  <c r="T21" i="3"/>
  <c r="L21" i="3"/>
  <c r="T44" i="3"/>
  <c r="L44" i="3"/>
  <c r="T45" i="3"/>
  <c r="L45" i="3"/>
  <c r="T37" i="3"/>
  <c r="L37" i="3"/>
  <c r="T29" i="3"/>
  <c r="L29" i="3"/>
  <c r="T19" i="3"/>
  <c r="L19" i="3"/>
  <c r="T38" i="3"/>
  <c r="L38" i="3"/>
  <c r="T30" i="3"/>
  <c r="L30" i="3"/>
  <c r="T18" i="3"/>
  <c r="L18" i="3"/>
  <c r="T40" i="3"/>
  <c r="L40" i="3"/>
  <c r="T32" i="3"/>
  <c r="L32" i="3"/>
  <c r="T24" i="3"/>
  <c r="L24" i="3"/>
  <c r="T16" i="3"/>
  <c r="L16" i="3"/>
  <c r="L36" i="3"/>
  <c r="T34" i="3"/>
  <c r="L20" i="3"/>
  <c r="L17" i="3"/>
  <c r="T14" i="3"/>
  <c r="L14" i="3"/>
  <c r="T13" i="3"/>
  <c r="L13" i="3"/>
  <c r="L39" i="3"/>
  <c r="L26" i="3"/>
  <c r="L22" i="3"/>
  <c r="T11" i="3"/>
  <c r="L11" i="3"/>
  <c r="T31" i="3"/>
  <c r="L34" i="3"/>
  <c r="T28" i="3"/>
  <c r="T17" i="3"/>
  <c r="T36" i="3"/>
  <c r="T20" i="3"/>
  <c r="T22" i="3"/>
  <c r="AD8" i="2"/>
  <c r="AD18" i="2" s="1"/>
  <c r="E11" i="2"/>
  <c r="G11" i="2" s="1"/>
  <c r="AD15" i="2"/>
  <c r="AA12" i="2"/>
  <c r="AA17" i="2"/>
  <c r="AA13" i="2"/>
  <c r="T18" i="2"/>
  <c r="L39" i="2"/>
  <c r="T15" i="2"/>
  <c r="B12" i="2"/>
  <c r="L11" i="2"/>
  <c r="T11" i="2"/>
  <c r="L15" i="2"/>
  <c r="AA16" i="2"/>
  <c r="AA23" i="2"/>
  <c r="AA22" i="2"/>
  <c r="AA14" i="2"/>
  <c r="AA21" i="2"/>
  <c r="AA19" i="2"/>
  <c r="M11" i="2"/>
  <c r="K11" i="2" s="1"/>
  <c r="L12" i="2"/>
  <c r="T12" i="2"/>
  <c r="AA15" i="2"/>
  <c r="T17" i="2"/>
  <c r="AA20" i="2"/>
  <c r="T39" i="2"/>
  <c r="L13" i="2"/>
  <c r="AD20" i="2"/>
  <c r="T13" i="2"/>
  <c r="L31" i="2"/>
  <c r="L14" i="2"/>
  <c r="T14" i="2"/>
  <c r="L17" i="2"/>
  <c r="T41" i="2"/>
  <c r="L41" i="2"/>
  <c r="T33" i="2"/>
  <c r="L33" i="2"/>
  <c r="T25" i="2"/>
  <c r="L25" i="2"/>
  <c r="T23" i="2"/>
  <c r="L23" i="2"/>
  <c r="T42" i="2"/>
  <c r="L42" i="2"/>
  <c r="T34" i="2"/>
  <c r="L34" i="2"/>
  <c r="T26" i="2"/>
  <c r="L26" i="2"/>
  <c r="T22" i="2"/>
  <c r="L22" i="2"/>
  <c r="T43" i="2"/>
  <c r="L43" i="2"/>
  <c r="T35" i="2"/>
  <c r="L35" i="2"/>
  <c r="T27" i="2"/>
  <c r="L27" i="2"/>
  <c r="T21" i="2"/>
  <c r="L21" i="2"/>
  <c r="T44" i="2"/>
  <c r="L44" i="2"/>
  <c r="T36" i="2"/>
  <c r="L36" i="2"/>
  <c r="T28" i="2"/>
  <c r="L28" i="2"/>
  <c r="T20" i="2"/>
  <c r="L20" i="2"/>
  <c r="T45" i="2"/>
  <c r="L45" i="2"/>
  <c r="T37" i="2"/>
  <c r="L37" i="2"/>
  <c r="T29" i="2"/>
  <c r="L29" i="2"/>
  <c r="T19" i="2"/>
  <c r="L19" i="2"/>
  <c r="T38" i="2"/>
  <c r="L38" i="2"/>
  <c r="T30" i="2"/>
  <c r="L30" i="2"/>
  <c r="T40" i="2"/>
  <c r="L40" i="2"/>
  <c r="T32" i="2"/>
  <c r="L32" i="2"/>
  <c r="T24" i="2"/>
  <c r="L24" i="2"/>
  <c r="T16" i="2"/>
  <c r="L16" i="2"/>
  <c r="T31" i="2"/>
  <c r="AA11" i="2"/>
  <c r="O11" i="2" l="1"/>
  <c r="U11" i="2"/>
  <c r="AD19" i="2"/>
  <c r="AD17" i="2"/>
  <c r="I11" i="2"/>
  <c r="J11" i="2" s="1"/>
  <c r="P11" i="2" s="1"/>
  <c r="G11" i="3"/>
  <c r="U12" i="3"/>
  <c r="H12" i="3"/>
  <c r="O12" i="3"/>
  <c r="M12" i="3"/>
  <c r="K12" i="3" s="1"/>
  <c r="I12" i="3"/>
  <c r="J12" i="3" s="1"/>
  <c r="P12" i="3" s="1"/>
  <c r="E13" i="3"/>
  <c r="D13" i="3"/>
  <c r="F13" i="3" s="1"/>
  <c r="B14" i="3"/>
  <c r="AD17" i="3"/>
  <c r="AD23" i="3"/>
  <c r="AD21" i="3"/>
  <c r="AD20" i="3"/>
  <c r="AD18" i="3"/>
  <c r="AD15" i="3"/>
  <c r="AD13" i="3"/>
  <c r="AD22" i="3"/>
  <c r="AD19" i="3"/>
  <c r="AD14" i="3"/>
  <c r="AD12" i="3"/>
  <c r="AD16" i="3"/>
  <c r="AD11" i="3"/>
  <c r="AD10" i="3"/>
  <c r="AD12" i="2"/>
  <c r="AD21" i="2"/>
  <c r="AD11" i="2"/>
  <c r="AD23" i="2"/>
  <c r="AD16" i="2"/>
  <c r="AD22" i="2"/>
  <c r="AD10" i="2"/>
  <c r="AD13" i="2"/>
  <c r="AD14" i="2"/>
  <c r="V11" i="2"/>
  <c r="W11" i="2" s="1"/>
  <c r="E12" i="2"/>
  <c r="D12" i="2"/>
  <c r="F12" i="2" s="1"/>
  <c r="G12" i="2" s="1"/>
  <c r="B13" i="2"/>
  <c r="U11" i="3" l="1"/>
  <c r="I11" i="3"/>
  <c r="J11" i="3" s="1"/>
  <c r="P11" i="3" s="1"/>
  <c r="R11" i="3" s="1"/>
  <c r="S11" i="3" s="1"/>
  <c r="O11" i="3"/>
  <c r="V11" i="3" s="1"/>
  <c r="W11" i="3" s="1"/>
  <c r="M13" i="3"/>
  <c r="V12" i="3"/>
  <c r="R12" i="3"/>
  <c r="D14" i="3"/>
  <c r="F14" i="3" s="1"/>
  <c r="B15" i="3"/>
  <c r="E14" i="3"/>
  <c r="G13" i="3"/>
  <c r="M12" i="2"/>
  <c r="I12" i="2"/>
  <c r="J12" i="2" s="1"/>
  <c r="H12" i="2"/>
  <c r="O12" i="2"/>
  <c r="U12" i="2"/>
  <c r="E13" i="2"/>
  <c r="D13" i="2"/>
  <c r="F13" i="2" s="1"/>
  <c r="G13" i="2" s="1"/>
  <c r="B14" i="2"/>
  <c r="Q11" i="2"/>
  <c r="R11" i="2"/>
  <c r="S11" i="2" s="1"/>
  <c r="X11" i="2"/>
  <c r="T27" i="1"/>
  <c r="L41" i="1"/>
  <c r="C42" i="1"/>
  <c r="N42" i="1"/>
  <c r="C43" i="1"/>
  <c r="N43" i="1"/>
  <c r="C44" i="1"/>
  <c r="N44" i="1"/>
  <c r="C45" i="1"/>
  <c r="N45" i="1"/>
  <c r="C41" i="1"/>
  <c r="N41" i="1"/>
  <c r="C39" i="1"/>
  <c r="N39" i="1"/>
  <c r="C40" i="1"/>
  <c r="N40" i="1"/>
  <c r="C38" i="1"/>
  <c r="N38" i="1"/>
  <c r="C32" i="1"/>
  <c r="N32" i="1"/>
  <c r="C33" i="1"/>
  <c r="N33" i="1"/>
  <c r="C34" i="1"/>
  <c r="N34" i="1"/>
  <c r="C35" i="1"/>
  <c r="N35" i="1"/>
  <c r="C36" i="1"/>
  <c r="N36" i="1"/>
  <c r="C37" i="1"/>
  <c r="N37" i="1"/>
  <c r="C29" i="1"/>
  <c r="N29" i="1"/>
  <c r="C30" i="1"/>
  <c r="N30" i="1"/>
  <c r="C31" i="1"/>
  <c r="N31" i="1"/>
  <c r="C28" i="1"/>
  <c r="N28" i="1"/>
  <c r="Q5" i="1"/>
  <c r="N11" i="1"/>
  <c r="C26" i="1"/>
  <c r="N26" i="1"/>
  <c r="C27" i="1"/>
  <c r="N27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C25" i="1"/>
  <c r="S10" i="1"/>
  <c r="T17" i="1" s="1"/>
  <c r="D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11" i="1"/>
  <c r="B11" i="1"/>
  <c r="L42" i="1" l="1"/>
  <c r="L16" i="1"/>
  <c r="T35" i="1"/>
  <c r="Q11" i="3"/>
  <c r="Q12" i="3" s="1"/>
  <c r="T34" i="1"/>
  <c r="L40" i="1"/>
  <c r="L34" i="1"/>
  <c r="L24" i="1"/>
  <c r="L17" i="1"/>
  <c r="L15" i="1"/>
  <c r="T28" i="1"/>
  <c r="W12" i="3"/>
  <c r="X12" i="3" s="1"/>
  <c r="X11" i="3"/>
  <c r="S12" i="3"/>
  <c r="U13" i="3"/>
  <c r="H13" i="3"/>
  <c r="O13" i="3"/>
  <c r="V13" i="3" s="1"/>
  <c r="W13" i="3" s="1"/>
  <c r="M14" i="3"/>
  <c r="I13" i="3"/>
  <c r="J13" i="3" s="1"/>
  <c r="D15" i="3"/>
  <c r="F15" i="3" s="1"/>
  <c r="G15" i="3" s="1"/>
  <c r="E15" i="3"/>
  <c r="B16" i="3"/>
  <c r="G14" i="3"/>
  <c r="I14" i="3" s="1"/>
  <c r="J14" i="3" s="1"/>
  <c r="K13" i="3"/>
  <c r="D11" i="1"/>
  <c r="F11" i="1" s="1"/>
  <c r="B12" i="1"/>
  <c r="K12" i="2"/>
  <c r="P12" i="2" s="1"/>
  <c r="V12" i="2"/>
  <c r="W12" i="2" s="1"/>
  <c r="E14" i="2"/>
  <c r="D14" i="2"/>
  <c r="F14" i="2" s="1"/>
  <c r="B15" i="2"/>
  <c r="U13" i="2"/>
  <c r="H13" i="2"/>
  <c r="O13" i="2" s="1"/>
  <c r="M13" i="2"/>
  <c r="I13" i="2"/>
  <c r="J13" i="2" s="1"/>
  <c r="L33" i="1"/>
  <c r="T44" i="1"/>
  <c r="T26" i="1"/>
  <c r="L32" i="1"/>
  <c r="T43" i="1"/>
  <c r="T20" i="1"/>
  <c r="L26" i="1"/>
  <c r="T42" i="1"/>
  <c r="T19" i="1"/>
  <c r="L25" i="1"/>
  <c r="T36" i="1"/>
  <c r="T18" i="1"/>
  <c r="L20" i="1"/>
  <c r="L39" i="1"/>
  <c r="L31" i="1"/>
  <c r="L23" i="1"/>
  <c r="L14" i="1"/>
  <c r="T41" i="1"/>
  <c r="T33" i="1"/>
  <c r="T25" i="1"/>
  <c r="T16" i="1"/>
  <c r="L11" i="1"/>
  <c r="L38" i="1"/>
  <c r="L30" i="1"/>
  <c r="L22" i="1"/>
  <c r="L13" i="1"/>
  <c r="T40" i="1"/>
  <c r="T32" i="1"/>
  <c r="T24" i="1"/>
  <c r="T15" i="1"/>
  <c r="L45" i="1"/>
  <c r="L37" i="1"/>
  <c r="L29" i="1"/>
  <c r="L21" i="1"/>
  <c r="L12" i="1"/>
  <c r="T39" i="1"/>
  <c r="T31" i="1"/>
  <c r="T23" i="1"/>
  <c r="T14" i="1"/>
  <c r="AA10" i="1"/>
  <c r="AD8" i="1"/>
  <c r="AA11" i="1"/>
  <c r="L44" i="1"/>
  <c r="L36" i="1"/>
  <c r="L28" i="1"/>
  <c r="L19" i="1"/>
  <c r="T11" i="1"/>
  <c r="T38" i="1"/>
  <c r="T30" i="1"/>
  <c r="T22" i="1"/>
  <c r="T13" i="1"/>
  <c r="L43" i="1"/>
  <c r="L35" i="1"/>
  <c r="L27" i="1"/>
  <c r="L18" i="1"/>
  <c r="T45" i="1"/>
  <c r="T37" i="1"/>
  <c r="T29" i="1"/>
  <c r="T21" i="1"/>
  <c r="T12" i="1"/>
  <c r="E11" i="1"/>
  <c r="G11" i="1" l="1"/>
  <c r="U14" i="3"/>
  <c r="H14" i="3"/>
  <c r="O14" i="3" s="1"/>
  <c r="V14" i="3" s="1"/>
  <c r="W14" i="3" s="1"/>
  <c r="B17" i="3"/>
  <c r="D16" i="3"/>
  <c r="F16" i="3" s="1"/>
  <c r="G16" i="3" s="1"/>
  <c r="E16" i="3"/>
  <c r="M15" i="3"/>
  <c r="I15" i="3"/>
  <c r="J15" i="3" s="1"/>
  <c r="H15" i="3"/>
  <c r="O15" i="3" s="1"/>
  <c r="U15" i="3"/>
  <c r="P13" i="3"/>
  <c r="K14" i="3"/>
  <c r="P14" i="3" s="1"/>
  <c r="E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R12" i="2"/>
  <c r="S12" i="2" s="1"/>
  <c r="Q12" i="2"/>
  <c r="E15" i="2"/>
  <c r="B16" i="2"/>
  <c r="D15" i="2"/>
  <c r="F15" i="2" s="1"/>
  <c r="G14" i="2"/>
  <c r="M14" i="2"/>
  <c r="I14" i="2"/>
  <c r="J14" i="2" s="1"/>
  <c r="K13" i="2"/>
  <c r="P13" i="2" s="1"/>
  <c r="R13" i="2" s="1"/>
  <c r="S13" i="2" s="1"/>
  <c r="V13" i="2"/>
  <c r="W13" i="2" s="1"/>
  <c r="X12" i="2"/>
  <c r="AD12" i="1"/>
  <c r="AD16" i="1"/>
  <c r="AD10" i="1"/>
  <c r="AD21" i="1"/>
  <c r="AD14" i="1"/>
  <c r="AD23" i="1"/>
  <c r="AD17" i="1"/>
  <c r="AD22" i="1"/>
  <c r="AD18" i="1"/>
  <c r="AD19" i="1"/>
  <c r="AD13" i="1"/>
  <c r="AD15" i="1"/>
  <c r="AD11" i="1"/>
  <c r="AD20" i="1"/>
  <c r="I11" i="1"/>
  <c r="J11" i="1" s="1"/>
  <c r="M11" i="1"/>
  <c r="K11" i="1" s="1"/>
  <c r="O11" i="1"/>
  <c r="U11" i="1"/>
  <c r="D13" i="1"/>
  <c r="F13" i="1" s="1"/>
  <c r="D12" i="1"/>
  <c r="F12" i="1" s="1"/>
  <c r="G12" i="1" s="1"/>
  <c r="R14" i="3" l="1"/>
  <c r="K15" i="3"/>
  <c r="P15" i="3" s="1"/>
  <c r="V15" i="3"/>
  <c r="W15" i="3" s="1"/>
  <c r="I16" i="3"/>
  <c r="J16" i="3" s="1"/>
  <c r="M16" i="3"/>
  <c r="H16" i="3"/>
  <c r="O16" i="3" s="1"/>
  <c r="U16" i="3"/>
  <c r="R13" i="3"/>
  <c r="S13" i="3" s="1"/>
  <c r="Q13" i="3"/>
  <c r="X13" i="3" s="1"/>
  <c r="E17" i="3"/>
  <c r="B18" i="3"/>
  <c r="D17" i="3"/>
  <c r="F17" i="3" s="1"/>
  <c r="P11" i="1"/>
  <c r="Q13" i="2"/>
  <c r="X13" i="2" s="1"/>
  <c r="D16" i="2"/>
  <c r="F16" i="2" s="1"/>
  <c r="E16" i="2"/>
  <c r="B17" i="2"/>
  <c r="M15" i="2"/>
  <c r="K14" i="2"/>
  <c r="P14" i="2" s="1"/>
  <c r="U14" i="2"/>
  <c r="H14" i="2"/>
  <c r="O14" i="2"/>
  <c r="G15" i="2"/>
  <c r="I15" i="2" s="1"/>
  <c r="J15" i="2" s="1"/>
  <c r="U12" i="1"/>
  <c r="AA13" i="1"/>
  <c r="AA21" i="1"/>
  <c r="AA23" i="1"/>
  <c r="AA16" i="1"/>
  <c r="AA17" i="1"/>
  <c r="AA14" i="1"/>
  <c r="AA22" i="1"/>
  <c r="AA15" i="1"/>
  <c r="AA20" i="1"/>
  <c r="AA19" i="1"/>
  <c r="AA12" i="1"/>
  <c r="AA18" i="1"/>
  <c r="M12" i="1"/>
  <c r="K12" i="1" s="1"/>
  <c r="I12" i="1"/>
  <c r="J12" i="1" s="1"/>
  <c r="V11" i="1"/>
  <c r="W11" i="1" s="1"/>
  <c r="H12" i="1"/>
  <c r="O12" i="1" s="1"/>
  <c r="E13" i="1"/>
  <c r="M13" i="1" s="1"/>
  <c r="S14" i="3" l="1"/>
  <c r="Q14" i="3"/>
  <c r="X14" i="3" s="1"/>
  <c r="R15" i="3"/>
  <c r="S15" i="3" s="1"/>
  <c r="G17" i="3"/>
  <c r="K16" i="3"/>
  <c r="P16" i="3" s="1"/>
  <c r="V16" i="3"/>
  <c r="W16" i="3" s="1"/>
  <c r="E18" i="3"/>
  <c r="D18" i="3"/>
  <c r="F18" i="3" s="1"/>
  <c r="B19" i="3"/>
  <c r="M17" i="3"/>
  <c r="V14" i="2"/>
  <c r="W14" i="2" s="1"/>
  <c r="Q11" i="1"/>
  <c r="R11" i="1"/>
  <c r="S11" i="1" s="1"/>
  <c r="R14" i="2"/>
  <c r="S14" i="2" s="1"/>
  <c r="Q14" i="2"/>
  <c r="G16" i="2"/>
  <c r="I16" i="2" s="1"/>
  <c r="J16" i="2" s="1"/>
  <c r="H15" i="2"/>
  <c r="U15" i="2"/>
  <c r="O15" i="2"/>
  <c r="V15" i="2" s="1"/>
  <c r="W15" i="2" s="1"/>
  <c r="M16" i="2"/>
  <c r="K15" i="2"/>
  <c r="P15" i="2" s="1"/>
  <c r="B18" i="2"/>
  <c r="E17" i="2"/>
  <c r="D17" i="2"/>
  <c r="F17" i="2" s="1"/>
  <c r="G17" i="2" s="1"/>
  <c r="P12" i="1"/>
  <c r="V12" i="1"/>
  <c r="W12" i="1" s="1"/>
  <c r="K13" i="1"/>
  <c r="X11" i="1"/>
  <c r="E14" i="1"/>
  <c r="M14" i="1" s="1"/>
  <c r="D14" i="1"/>
  <c r="F14" i="1" s="1"/>
  <c r="G13" i="1"/>
  <c r="I13" i="1" s="1"/>
  <c r="J13" i="1" s="1"/>
  <c r="P13" i="1" l="1"/>
  <c r="Q15" i="3"/>
  <c r="X15" i="3" s="1"/>
  <c r="H17" i="3"/>
  <c r="O17" i="3" s="1"/>
  <c r="U17" i="3"/>
  <c r="D19" i="3"/>
  <c r="F19" i="3" s="1"/>
  <c r="B20" i="3"/>
  <c r="E19" i="3"/>
  <c r="G18" i="3"/>
  <c r="I17" i="3"/>
  <c r="J17" i="3" s="1"/>
  <c r="K17" i="3"/>
  <c r="Q16" i="3"/>
  <c r="X16" i="3" s="1"/>
  <c r="R16" i="3"/>
  <c r="S16" i="3" s="1"/>
  <c r="M18" i="3"/>
  <c r="X14" i="2"/>
  <c r="R12" i="1"/>
  <c r="Q12" i="1"/>
  <c r="X12" i="1" s="1"/>
  <c r="R15" i="2"/>
  <c r="S15" i="2" s="1"/>
  <c r="Q15" i="2"/>
  <c r="X15" i="2" s="1"/>
  <c r="H17" i="2"/>
  <c r="O17" i="2" s="1"/>
  <c r="U17" i="2"/>
  <c r="K16" i="2"/>
  <c r="P16" i="2" s="1"/>
  <c r="M17" i="2"/>
  <c r="I17" i="2"/>
  <c r="J17" i="2" s="1"/>
  <c r="E18" i="2"/>
  <c r="B19" i="2"/>
  <c r="D18" i="2"/>
  <c r="F18" i="2" s="1"/>
  <c r="G18" i="2" s="1"/>
  <c r="U16" i="2"/>
  <c r="H16" i="2"/>
  <c r="O16" i="2" s="1"/>
  <c r="G14" i="1"/>
  <c r="I14" i="1" s="1"/>
  <c r="K14" i="1"/>
  <c r="U13" i="1"/>
  <c r="H13" i="1"/>
  <c r="O13" i="1" s="1"/>
  <c r="E15" i="1"/>
  <c r="D15" i="1"/>
  <c r="F15" i="1" s="1"/>
  <c r="V17" i="3" l="1"/>
  <c r="W17" i="3" s="1"/>
  <c r="P17" i="3"/>
  <c r="G19" i="3"/>
  <c r="U18" i="3"/>
  <c r="H18" i="3"/>
  <c r="O18" i="3" s="1"/>
  <c r="V18" i="3" s="1"/>
  <c r="W18" i="3" s="1"/>
  <c r="M19" i="3"/>
  <c r="E20" i="3"/>
  <c r="B21" i="3"/>
  <c r="D20" i="3"/>
  <c r="F20" i="3" s="1"/>
  <c r="R17" i="3"/>
  <c r="S17" i="3" s="1"/>
  <c r="Q17" i="3"/>
  <c r="X17" i="3" s="1"/>
  <c r="K18" i="3"/>
  <c r="I18" i="3"/>
  <c r="J18" i="3" s="1"/>
  <c r="P18" i="3" s="1"/>
  <c r="V16" i="2"/>
  <c r="W16" i="2" s="1"/>
  <c r="Q16" i="2"/>
  <c r="R16" i="2"/>
  <c r="S16" i="2" s="1"/>
  <c r="K17" i="2"/>
  <c r="P17" i="2" s="1"/>
  <c r="V17" i="2"/>
  <c r="H18" i="2"/>
  <c r="O18" i="2"/>
  <c r="U18" i="2"/>
  <c r="E19" i="2"/>
  <c r="D19" i="2"/>
  <c r="F19" i="2" s="1"/>
  <c r="G19" i="2" s="1"/>
  <c r="B20" i="2"/>
  <c r="M18" i="2"/>
  <c r="I18" i="2"/>
  <c r="J18" i="2" s="1"/>
  <c r="J14" i="1"/>
  <c r="S12" i="1"/>
  <c r="H14" i="1"/>
  <c r="O14" i="1" s="1"/>
  <c r="U14" i="1"/>
  <c r="M15" i="1"/>
  <c r="K15" i="1" s="1"/>
  <c r="G15" i="1"/>
  <c r="I15" i="1" s="1"/>
  <c r="J15" i="1" s="1"/>
  <c r="E16" i="1"/>
  <c r="D16" i="1"/>
  <c r="F16" i="1" s="1"/>
  <c r="W17" i="2" l="1"/>
  <c r="X16" i="2"/>
  <c r="K19" i="3"/>
  <c r="D21" i="3"/>
  <c r="F21" i="3" s="1"/>
  <c r="B22" i="3"/>
  <c r="E21" i="3"/>
  <c r="H19" i="3"/>
  <c r="O19" i="3" s="1"/>
  <c r="U19" i="3"/>
  <c r="M20" i="3"/>
  <c r="I19" i="3"/>
  <c r="J19" i="3" s="1"/>
  <c r="P19" i="3" s="1"/>
  <c r="Q18" i="3"/>
  <c r="X18" i="3" s="1"/>
  <c r="R18" i="3"/>
  <c r="S18" i="3" s="1"/>
  <c r="G20" i="3"/>
  <c r="R17" i="2"/>
  <c r="S17" i="2" s="1"/>
  <c r="Q17" i="2"/>
  <c r="X17" i="2" s="1"/>
  <c r="E20" i="2"/>
  <c r="D20" i="2"/>
  <c r="F20" i="2" s="1"/>
  <c r="G20" i="2" s="1"/>
  <c r="B21" i="2"/>
  <c r="K18" i="2"/>
  <c r="P18" i="2" s="1"/>
  <c r="V18" i="2"/>
  <c r="W18" i="2" s="1"/>
  <c r="U19" i="2"/>
  <c r="H19" i="2"/>
  <c r="O19" i="2" s="1"/>
  <c r="M19" i="2"/>
  <c r="I19" i="2"/>
  <c r="J19" i="2" s="1"/>
  <c r="R13" i="1"/>
  <c r="S13" i="1" s="1"/>
  <c r="V13" i="1"/>
  <c r="W13" i="1" s="1"/>
  <c r="H15" i="1"/>
  <c r="O15" i="1" s="1"/>
  <c r="M16" i="1"/>
  <c r="K16" i="1" s="1"/>
  <c r="U15" i="1"/>
  <c r="G16" i="1"/>
  <c r="H16" i="1" s="1"/>
  <c r="E17" i="1"/>
  <c r="D17" i="1"/>
  <c r="F17" i="1" s="1"/>
  <c r="V19" i="3" l="1"/>
  <c r="W19" i="3" s="1"/>
  <c r="U20" i="3"/>
  <c r="H20" i="3"/>
  <c r="O20" i="3" s="1"/>
  <c r="V20" i="3" s="1"/>
  <c r="M21" i="3"/>
  <c r="Q19" i="3"/>
  <c r="R19" i="3"/>
  <c r="S19" i="3" s="1"/>
  <c r="E22" i="3"/>
  <c r="B23" i="3"/>
  <c r="D22" i="3"/>
  <c r="F22" i="3" s="1"/>
  <c r="G21" i="3"/>
  <c r="I21" i="3" s="1"/>
  <c r="J21" i="3" s="1"/>
  <c r="I20" i="3"/>
  <c r="J20" i="3" s="1"/>
  <c r="K20" i="3"/>
  <c r="R18" i="2"/>
  <c r="S18" i="2" s="1"/>
  <c r="Q18" i="2"/>
  <c r="X18" i="2" s="1"/>
  <c r="E21" i="2"/>
  <c r="D21" i="2"/>
  <c r="F21" i="2" s="1"/>
  <c r="B22" i="2"/>
  <c r="M20" i="2"/>
  <c r="I20" i="2"/>
  <c r="J20" i="2" s="1"/>
  <c r="K19" i="2"/>
  <c r="P19" i="2" s="1"/>
  <c r="V19" i="2"/>
  <c r="W19" i="2" s="1"/>
  <c r="U20" i="2"/>
  <c r="H20" i="2"/>
  <c r="O20" i="2" s="1"/>
  <c r="Q13" i="1"/>
  <c r="X13" i="1" s="1"/>
  <c r="P14" i="1"/>
  <c r="R14" i="1" s="1"/>
  <c r="S14" i="1" s="1"/>
  <c r="G17" i="1"/>
  <c r="H17" i="1" s="1"/>
  <c r="O17" i="1" s="1"/>
  <c r="I16" i="1"/>
  <c r="J16" i="1" s="1"/>
  <c r="M17" i="1"/>
  <c r="K17" i="1" s="1"/>
  <c r="O16" i="1"/>
  <c r="V14" i="1"/>
  <c r="W14" i="1" s="1"/>
  <c r="U16" i="1"/>
  <c r="D19" i="1"/>
  <c r="F19" i="1" s="1"/>
  <c r="E18" i="1"/>
  <c r="D18" i="1"/>
  <c r="F18" i="1" s="1"/>
  <c r="W20" i="3" l="1"/>
  <c r="X19" i="3"/>
  <c r="G22" i="3"/>
  <c r="K21" i="3"/>
  <c r="U22" i="3"/>
  <c r="H22" i="3"/>
  <c r="O22" i="3"/>
  <c r="M22" i="3"/>
  <c r="I22" i="3"/>
  <c r="J22" i="3" s="1"/>
  <c r="P20" i="3"/>
  <c r="H21" i="3"/>
  <c r="O21" i="3" s="1"/>
  <c r="P21" i="3" s="1"/>
  <c r="U21" i="3"/>
  <c r="D23" i="3"/>
  <c r="F23" i="3" s="1"/>
  <c r="E23" i="3"/>
  <c r="B24" i="3"/>
  <c r="Q19" i="2"/>
  <c r="X19" i="2" s="1"/>
  <c r="R19" i="2"/>
  <c r="S19" i="2" s="1"/>
  <c r="G21" i="2"/>
  <c r="I21" i="2" s="1"/>
  <c r="J21" i="2" s="1"/>
  <c r="E22" i="2"/>
  <c r="D22" i="2"/>
  <c r="F22" i="2" s="1"/>
  <c r="B23" i="2"/>
  <c r="K20" i="2"/>
  <c r="P20" i="2" s="1"/>
  <c r="V20" i="2"/>
  <c r="W20" i="2" s="1"/>
  <c r="M21" i="2"/>
  <c r="G18" i="1"/>
  <c r="U17" i="1"/>
  <c r="I17" i="1"/>
  <c r="J17" i="1" s="1"/>
  <c r="M18" i="1"/>
  <c r="Q14" i="1"/>
  <c r="X14" i="1" s="1"/>
  <c r="D20" i="1"/>
  <c r="F20" i="1" s="1"/>
  <c r="E19" i="1"/>
  <c r="V21" i="3" l="1"/>
  <c r="W21" i="3" s="1"/>
  <c r="K22" i="3"/>
  <c r="V22" i="3"/>
  <c r="R21" i="3"/>
  <c r="R20" i="3"/>
  <c r="S20" i="3" s="1"/>
  <c r="S21" i="3" s="1"/>
  <c r="Q20" i="3"/>
  <c r="X20" i="3" s="1"/>
  <c r="B25" i="3"/>
  <c r="D24" i="3"/>
  <c r="F24" i="3" s="1"/>
  <c r="E24" i="3"/>
  <c r="M23" i="3"/>
  <c r="G23" i="3"/>
  <c r="P22" i="3"/>
  <c r="R20" i="2"/>
  <c r="Q20" i="2"/>
  <c r="X20" i="2" s="1"/>
  <c r="S20" i="2"/>
  <c r="M22" i="2"/>
  <c r="I22" i="2"/>
  <c r="J22" i="2" s="1"/>
  <c r="D23" i="2"/>
  <c r="F23" i="2" s="1"/>
  <c r="B24" i="2"/>
  <c r="E23" i="2"/>
  <c r="G22" i="2"/>
  <c r="U21" i="2"/>
  <c r="H21" i="2"/>
  <c r="O21" i="2" s="1"/>
  <c r="V21" i="2" s="1"/>
  <c r="W21" i="2" s="1"/>
  <c r="K21" i="2"/>
  <c r="P21" i="2" s="1"/>
  <c r="I18" i="1"/>
  <c r="J18" i="1" s="1"/>
  <c r="K18" i="1"/>
  <c r="P15" i="1"/>
  <c r="Q15" i="1" s="1"/>
  <c r="U18" i="1"/>
  <c r="H18" i="1"/>
  <c r="O18" i="1" s="1"/>
  <c r="M19" i="1"/>
  <c r="K19" i="1" s="1"/>
  <c r="G19" i="1"/>
  <c r="I19" i="1" s="1"/>
  <c r="J19" i="1" s="1"/>
  <c r="V15" i="1"/>
  <c r="W15" i="1" s="1"/>
  <c r="D21" i="1"/>
  <c r="F21" i="1" s="1"/>
  <c r="E20" i="1"/>
  <c r="M20" i="1" s="1"/>
  <c r="W22" i="3" l="1"/>
  <c r="D25" i="3"/>
  <c r="F25" i="3" s="1"/>
  <c r="E25" i="3"/>
  <c r="B26" i="3"/>
  <c r="R22" i="3"/>
  <c r="S22" i="3" s="1"/>
  <c r="H23" i="3"/>
  <c r="O23" i="3"/>
  <c r="U23" i="3"/>
  <c r="V23" i="3" s="1"/>
  <c r="W23" i="3" s="1"/>
  <c r="Q21" i="3"/>
  <c r="X21" i="3" s="1"/>
  <c r="I23" i="3"/>
  <c r="J23" i="3" s="1"/>
  <c r="K23" i="3"/>
  <c r="M24" i="3"/>
  <c r="G24" i="3"/>
  <c r="I24" i="3" s="1"/>
  <c r="J24" i="3" s="1"/>
  <c r="V18" i="1"/>
  <c r="R21" i="2"/>
  <c r="S21" i="2" s="1"/>
  <c r="Q21" i="2"/>
  <c r="X21" i="2"/>
  <c r="I23" i="2"/>
  <c r="J23" i="2" s="1"/>
  <c r="M23" i="2"/>
  <c r="B25" i="2"/>
  <c r="D24" i="2"/>
  <c r="F24" i="2" s="1"/>
  <c r="E24" i="2"/>
  <c r="G23" i="2"/>
  <c r="K22" i="2"/>
  <c r="P22" i="2" s="1"/>
  <c r="U22" i="2"/>
  <c r="H22" i="2"/>
  <c r="O22" i="2"/>
  <c r="V22" i="2" s="1"/>
  <c r="W22" i="2" s="1"/>
  <c r="H19" i="1"/>
  <c r="O19" i="1" s="1"/>
  <c r="R15" i="1"/>
  <c r="S15" i="1" s="1"/>
  <c r="K20" i="1"/>
  <c r="X15" i="1"/>
  <c r="U19" i="1"/>
  <c r="G20" i="1"/>
  <c r="I20" i="1" s="1"/>
  <c r="J20" i="1" s="1"/>
  <c r="D22" i="1"/>
  <c r="F22" i="1" s="1"/>
  <c r="E21" i="1"/>
  <c r="Q22" i="3" l="1"/>
  <c r="X22" i="3" s="1"/>
  <c r="G24" i="2"/>
  <c r="P23" i="3"/>
  <c r="R23" i="3" s="1"/>
  <c r="S23" i="3" s="1"/>
  <c r="K24" i="3"/>
  <c r="M25" i="3"/>
  <c r="E26" i="3"/>
  <c r="B27" i="3"/>
  <c r="D26" i="3"/>
  <c r="F26" i="3" s="1"/>
  <c r="G26" i="3" s="1"/>
  <c r="H24" i="3"/>
  <c r="O24" i="3" s="1"/>
  <c r="V24" i="3" s="1"/>
  <c r="W24" i="3" s="1"/>
  <c r="U24" i="3"/>
  <c r="G25" i="3"/>
  <c r="K23" i="2"/>
  <c r="P23" i="2" s="1"/>
  <c r="R22" i="2"/>
  <c r="S22" i="2" s="1"/>
  <c r="Q22" i="2"/>
  <c r="X22" i="2" s="1"/>
  <c r="H24" i="2"/>
  <c r="O24" i="2"/>
  <c r="U24" i="2"/>
  <c r="D25" i="2"/>
  <c r="F25" i="2" s="1"/>
  <c r="B26" i="2"/>
  <c r="E25" i="2"/>
  <c r="H23" i="2"/>
  <c r="O23" i="2" s="1"/>
  <c r="U23" i="2"/>
  <c r="I24" i="2"/>
  <c r="J24" i="2" s="1"/>
  <c r="M24" i="2"/>
  <c r="P16" i="1"/>
  <c r="R16" i="1" s="1"/>
  <c r="M21" i="1"/>
  <c r="K21" i="1" s="1"/>
  <c r="V16" i="1"/>
  <c r="W16" i="1" s="1"/>
  <c r="U20" i="1"/>
  <c r="D23" i="1"/>
  <c r="F23" i="1" s="1"/>
  <c r="E22" i="1"/>
  <c r="H20" i="1"/>
  <c r="O20" i="1" s="1"/>
  <c r="V20" i="1" s="1"/>
  <c r="G21" i="1"/>
  <c r="I21" i="1" s="1"/>
  <c r="J21" i="1" s="1"/>
  <c r="V23" i="2" l="1"/>
  <c r="W23" i="2" s="1"/>
  <c r="P24" i="3"/>
  <c r="Q23" i="3"/>
  <c r="X23" i="3" s="1"/>
  <c r="Q24" i="3"/>
  <c r="X24" i="3" s="1"/>
  <c r="R24" i="3"/>
  <c r="S24" i="3" s="1"/>
  <c r="H25" i="3"/>
  <c r="O25" i="3"/>
  <c r="U25" i="3"/>
  <c r="I25" i="3"/>
  <c r="J25" i="3" s="1"/>
  <c r="P25" i="3" s="1"/>
  <c r="K25" i="3"/>
  <c r="U26" i="3"/>
  <c r="H26" i="3"/>
  <c r="O26" i="3"/>
  <c r="D27" i="3"/>
  <c r="F27" i="3" s="1"/>
  <c r="B28" i="3"/>
  <c r="E27" i="3"/>
  <c r="M26" i="3"/>
  <c r="I26" i="3"/>
  <c r="J26" i="3" s="1"/>
  <c r="R23" i="2"/>
  <c r="S23" i="2" s="1"/>
  <c r="Q23" i="2"/>
  <c r="X23" i="2" s="1"/>
  <c r="M25" i="2"/>
  <c r="E26" i="2"/>
  <c r="D26" i="2"/>
  <c r="F26" i="2" s="1"/>
  <c r="B27" i="2"/>
  <c r="K24" i="2"/>
  <c r="P24" i="2" s="1"/>
  <c r="V24" i="2"/>
  <c r="W24" i="2" s="1"/>
  <c r="G25" i="2"/>
  <c r="I25" i="2" s="1"/>
  <c r="J25" i="2" s="1"/>
  <c r="M22" i="1"/>
  <c r="K22" i="1" s="1"/>
  <c r="Q16" i="1"/>
  <c r="X16" i="1" s="1"/>
  <c r="S16" i="1"/>
  <c r="U21" i="1"/>
  <c r="E23" i="1"/>
  <c r="G22" i="1"/>
  <c r="I22" i="1" s="1"/>
  <c r="J22" i="1" s="1"/>
  <c r="H21" i="1"/>
  <c r="O21" i="1" s="1"/>
  <c r="G26" i="2" l="1"/>
  <c r="V25" i="3"/>
  <c r="W25" i="3" s="1"/>
  <c r="E28" i="3"/>
  <c r="B29" i="3"/>
  <c r="D28" i="3"/>
  <c r="F28" i="3" s="1"/>
  <c r="G28" i="3" s="1"/>
  <c r="M27" i="3"/>
  <c r="P26" i="3"/>
  <c r="R25" i="3"/>
  <c r="S25" i="3" s="1"/>
  <c r="Q25" i="3"/>
  <c r="X25" i="3" s="1"/>
  <c r="G27" i="3"/>
  <c r="I27" i="3" s="1"/>
  <c r="J27" i="3" s="1"/>
  <c r="K26" i="3"/>
  <c r="V26" i="3"/>
  <c r="K25" i="2"/>
  <c r="R24" i="2"/>
  <c r="S24" i="2" s="1"/>
  <c r="Q24" i="2"/>
  <c r="X24" i="2" s="1"/>
  <c r="U26" i="2"/>
  <c r="H26" i="2"/>
  <c r="O26" i="2" s="1"/>
  <c r="M26" i="2"/>
  <c r="I26" i="2"/>
  <c r="J26" i="2" s="1"/>
  <c r="H25" i="2"/>
  <c r="O25" i="2" s="1"/>
  <c r="U25" i="2"/>
  <c r="E27" i="2"/>
  <c r="D27" i="2"/>
  <c r="F27" i="2" s="1"/>
  <c r="B28" i="2"/>
  <c r="P17" i="1"/>
  <c r="R17" i="1" s="1"/>
  <c r="M23" i="1"/>
  <c r="K23" i="1" s="1"/>
  <c r="U22" i="1"/>
  <c r="V17" i="1"/>
  <c r="W17" i="1" s="1"/>
  <c r="W18" i="1" s="1"/>
  <c r="E24" i="1"/>
  <c r="D24" i="1"/>
  <c r="F24" i="1" s="1"/>
  <c r="G23" i="1"/>
  <c r="I23" i="1" s="1"/>
  <c r="J23" i="1" s="1"/>
  <c r="H22" i="1"/>
  <c r="O22" i="1" s="1"/>
  <c r="V25" i="2" l="1"/>
  <c r="W25" i="2" s="1"/>
  <c r="W26" i="3"/>
  <c r="U28" i="3"/>
  <c r="H28" i="3"/>
  <c r="O28" i="3" s="1"/>
  <c r="D29" i="3"/>
  <c r="F29" i="3" s="1"/>
  <c r="B30" i="3"/>
  <c r="E29" i="3"/>
  <c r="Q26" i="3"/>
  <c r="X26" i="3" s="1"/>
  <c r="R26" i="3"/>
  <c r="S26" i="3" s="1"/>
  <c r="K27" i="3"/>
  <c r="H27" i="3"/>
  <c r="O27" i="3" s="1"/>
  <c r="U27" i="3"/>
  <c r="M28" i="3"/>
  <c r="I28" i="3"/>
  <c r="J28" i="3" s="1"/>
  <c r="M27" i="2"/>
  <c r="P25" i="2"/>
  <c r="K26" i="2"/>
  <c r="V26" i="2"/>
  <c r="W26" i="2" s="1"/>
  <c r="P26" i="2"/>
  <c r="E28" i="2"/>
  <c r="D28" i="2"/>
  <c r="F28" i="2" s="1"/>
  <c r="B29" i="2"/>
  <c r="G27" i="2"/>
  <c r="S17" i="1"/>
  <c r="G24" i="1"/>
  <c r="H24" i="1" s="1"/>
  <c r="O24" i="1" s="1"/>
  <c r="M24" i="1"/>
  <c r="K24" i="1" s="1"/>
  <c r="D26" i="1"/>
  <c r="F26" i="1" s="1"/>
  <c r="E26" i="1"/>
  <c r="Q17" i="1"/>
  <c r="X17" i="1" s="1"/>
  <c r="U23" i="1"/>
  <c r="D25" i="1"/>
  <c r="F25" i="1" s="1"/>
  <c r="E25" i="1"/>
  <c r="H23" i="1"/>
  <c r="O23" i="1" s="1"/>
  <c r="G28" i="2" l="1"/>
  <c r="U28" i="2" s="1"/>
  <c r="P27" i="3"/>
  <c r="V27" i="3"/>
  <c r="W27" i="3" s="1"/>
  <c r="M29" i="3"/>
  <c r="G29" i="3"/>
  <c r="K28" i="3"/>
  <c r="V28" i="3"/>
  <c r="B31" i="3"/>
  <c r="E30" i="3"/>
  <c r="D30" i="3"/>
  <c r="F30" i="3" s="1"/>
  <c r="P28" i="3"/>
  <c r="K27" i="2"/>
  <c r="R26" i="2"/>
  <c r="R25" i="2"/>
  <c r="S25" i="2" s="1"/>
  <c r="S26" i="2" s="1"/>
  <c r="Q25" i="2"/>
  <c r="X25" i="2" s="1"/>
  <c r="U27" i="2"/>
  <c r="H27" i="2"/>
  <c r="O27" i="2" s="1"/>
  <c r="I27" i="2"/>
  <c r="J27" i="2" s="1"/>
  <c r="E29" i="2"/>
  <c r="D29" i="2"/>
  <c r="F29" i="2" s="1"/>
  <c r="B30" i="2"/>
  <c r="H28" i="2"/>
  <c r="O28" i="2" s="1"/>
  <c r="M28" i="2"/>
  <c r="I28" i="2"/>
  <c r="J28" i="2" s="1"/>
  <c r="U24" i="1"/>
  <c r="I24" i="1"/>
  <c r="J24" i="1" s="1"/>
  <c r="E27" i="1"/>
  <c r="D27" i="1"/>
  <c r="F27" i="1" s="1"/>
  <c r="M26" i="1"/>
  <c r="K26" i="1" s="1"/>
  <c r="M25" i="1"/>
  <c r="K25" i="1" s="1"/>
  <c r="G26" i="1"/>
  <c r="G25" i="1"/>
  <c r="I25" i="1" s="1"/>
  <c r="J25" i="1" s="1"/>
  <c r="W28" i="3" l="1"/>
  <c r="G30" i="3"/>
  <c r="I30" i="3" s="1"/>
  <c r="J30" i="3" s="1"/>
  <c r="R28" i="3"/>
  <c r="H29" i="3"/>
  <c r="U29" i="3"/>
  <c r="O29" i="3"/>
  <c r="V29" i="3" s="1"/>
  <c r="K29" i="3"/>
  <c r="I29" i="3"/>
  <c r="J29" i="3" s="1"/>
  <c r="M30" i="3"/>
  <c r="E31" i="3"/>
  <c r="D31" i="3"/>
  <c r="F31" i="3" s="1"/>
  <c r="B32" i="3"/>
  <c r="R27" i="3"/>
  <c r="S27" i="3" s="1"/>
  <c r="S28" i="3" s="1"/>
  <c r="Q27" i="3"/>
  <c r="Q28" i="3" s="1"/>
  <c r="V27" i="2"/>
  <c r="W27" i="2" s="1"/>
  <c r="G29" i="2"/>
  <c r="I29" i="2" s="1"/>
  <c r="J29" i="2" s="1"/>
  <c r="B31" i="2"/>
  <c r="E30" i="2"/>
  <c r="D30" i="2"/>
  <c r="F30" i="2" s="1"/>
  <c r="G30" i="2" s="1"/>
  <c r="H29" i="2"/>
  <c r="O29" i="2" s="1"/>
  <c r="U29" i="2"/>
  <c r="P28" i="2"/>
  <c r="M29" i="2"/>
  <c r="Q26" i="2"/>
  <c r="X26" i="2" s="1"/>
  <c r="P27" i="2"/>
  <c r="K28" i="2"/>
  <c r="V28" i="2"/>
  <c r="D29" i="1"/>
  <c r="F29" i="1" s="1"/>
  <c r="E29" i="1"/>
  <c r="P18" i="1"/>
  <c r="Q18" i="1" s="1"/>
  <c r="X18" i="1" s="1"/>
  <c r="E28" i="1"/>
  <c r="D28" i="1"/>
  <c r="F28" i="1" s="1"/>
  <c r="M27" i="1"/>
  <c r="K27" i="1" s="1"/>
  <c r="G27" i="1"/>
  <c r="U26" i="1"/>
  <c r="H26" i="1"/>
  <c r="O26" i="1" s="1"/>
  <c r="I26" i="1"/>
  <c r="J26" i="1" s="1"/>
  <c r="P26" i="1" s="1"/>
  <c r="U25" i="1"/>
  <c r="H25" i="1"/>
  <c r="O25" i="1" s="1"/>
  <c r="X28" i="3" l="1"/>
  <c r="H30" i="3"/>
  <c r="O30" i="3" s="1"/>
  <c r="W29" i="3"/>
  <c r="U30" i="3"/>
  <c r="M31" i="3"/>
  <c r="K30" i="3"/>
  <c r="P29" i="3"/>
  <c r="X27" i="3"/>
  <c r="B33" i="3"/>
  <c r="D32" i="3"/>
  <c r="F32" i="3" s="1"/>
  <c r="E32" i="3"/>
  <c r="G31" i="3"/>
  <c r="W28" i="2"/>
  <c r="P29" i="2"/>
  <c r="R29" i="2" s="1"/>
  <c r="R28" i="2"/>
  <c r="R27" i="2"/>
  <c r="S27" i="2" s="1"/>
  <c r="S28" i="2" s="1"/>
  <c r="Q27" i="2"/>
  <c r="X27" i="2" s="1"/>
  <c r="H30" i="2"/>
  <c r="O30" i="2" s="1"/>
  <c r="U30" i="2"/>
  <c r="I30" i="2"/>
  <c r="J30" i="2" s="1"/>
  <c r="M30" i="2"/>
  <c r="K29" i="2"/>
  <c r="V29" i="2"/>
  <c r="B32" i="2"/>
  <c r="E31" i="2"/>
  <c r="D31" i="2"/>
  <c r="F31" i="2" s="1"/>
  <c r="R18" i="1"/>
  <c r="S18" i="1" s="1"/>
  <c r="D30" i="1"/>
  <c r="F30" i="1" s="1"/>
  <c r="E30" i="1"/>
  <c r="G29" i="1"/>
  <c r="U29" i="1" s="1"/>
  <c r="P19" i="1"/>
  <c r="R19" i="1" s="1"/>
  <c r="M28" i="1"/>
  <c r="K28" i="1" s="1"/>
  <c r="M29" i="1"/>
  <c r="K29" i="1" s="1"/>
  <c r="G28" i="1"/>
  <c r="H27" i="1"/>
  <c r="O27" i="1" s="1"/>
  <c r="U27" i="1"/>
  <c r="I27" i="1"/>
  <c r="J27" i="1" s="1"/>
  <c r="V19" i="1"/>
  <c r="W19" i="1" s="1"/>
  <c r="W20" i="1" s="1"/>
  <c r="S29" i="2" l="1"/>
  <c r="V30" i="3"/>
  <c r="W30" i="3" s="1"/>
  <c r="P30" i="3"/>
  <c r="R30" i="3" s="1"/>
  <c r="Q29" i="3"/>
  <c r="X29" i="3" s="1"/>
  <c r="R29" i="3"/>
  <c r="S29" i="3" s="1"/>
  <c r="H31" i="3"/>
  <c r="U31" i="3"/>
  <c r="O31" i="3"/>
  <c r="V31" i="3" s="1"/>
  <c r="W31" i="3" s="1"/>
  <c r="D33" i="3"/>
  <c r="F33" i="3" s="1"/>
  <c r="E33" i="3"/>
  <c r="B34" i="3"/>
  <c r="M32" i="3"/>
  <c r="G32" i="3"/>
  <c r="I31" i="3"/>
  <c r="J31" i="3" s="1"/>
  <c r="P31" i="3" s="1"/>
  <c r="K31" i="3"/>
  <c r="W29" i="2"/>
  <c r="M31" i="2"/>
  <c r="B33" i="2"/>
  <c r="D32" i="2"/>
  <c r="F32" i="2" s="1"/>
  <c r="E32" i="2"/>
  <c r="Q28" i="2"/>
  <c r="K30" i="2"/>
  <c r="V30" i="2"/>
  <c r="P30" i="2"/>
  <c r="G31" i="2"/>
  <c r="E31" i="1"/>
  <c r="D31" i="1"/>
  <c r="F31" i="1" s="1"/>
  <c r="M30" i="1"/>
  <c r="K30" i="1" s="1"/>
  <c r="G30" i="1"/>
  <c r="I30" i="1" s="1"/>
  <c r="J30" i="1" s="1"/>
  <c r="I29" i="1"/>
  <c r="J29" i="1" s="1"/>
  <c r="U28" i="1"/>
  <c r="H29" i="1"/>
  <c r="O29" i="1" s="1"/>
  <c r="H28" i="1"/>
  <c r="O28" i="1" s="1"/>
  <c r="I28" i="1"/>
  <c r="J28" i="1" s="1"/>
  <c r="Q19" i="1"/>
  <c r="X19" i="1" s="1"/>
  <c r="S19" i="1"/>
  <c r="W30" i="2" l="1"/>
  <c r="G33" i="3"/>
  <c r="Q30" i="3"/>
  <c r="X30" i="3" s="1"/>
  <c r="R31" i="3"/>
  <c r="Q31" i="3"/>
  <c r="X31" i="3" s="1"/>
  <c r="S30" i="3"/>
  <c r="S31" i="3" s="1"/>
  <c r="H33" i="3"/>
  <c r="O33" i="3"/>
  <c r="U33" i="3"/>
  <c r="H32" i="3"/>
  <c r="O32" i="3" s="1"/>
  <c r="V32" i="3" s="1"/>
  <c r="W32" i="3" s="1"/>
  <c r="U32" i="3"/>
  <c r="K32" i="3"/>
  <c r="I32" i="3"/>
  <c r="J32" i="3" s="1"/>
  <c r="E34" i="3"/>
  <c r="B35" i="3"/>
  <c r="D34" i="3"/>
  <c r="F34" i="3" s="1"/>
  <c r="G34" i="3" s="1"/>
  <c r="M33" i="3"/>
  <c r="I33" i="3"/>
  <c r="J33" i="3" s="1"/>
  <c r="M32" i="2"/>
  <c r="R30" i="2"/>
  <c r="S30" i="2" s="1"/>
  <c r="X28" i="2"/>
  <c r="Q29" i="2"/>
  <c r="X29" i="2" s="1"/>
  <c r="G32" i="2"/>
  <c r="H31" i="2"/>
  <c r="O31" i="2" s="1"/>
  <c r="U31" i="2"/>
  <c r="D33" i="2"/>
  <c r="F33" i="2" s="1"/>
  <c r="B34" i="2"/>
  <c r="E33" i="2"/>
  <c r="K31" i="2"/>
  <c r="I31" i="2"/>
  <c r="J31" i="2" s="1"/>
  <c r="G31" i="1"/>
  <c r="H31" i="1" s="1"/>
  <c r="O31" i="1" s="1"/>
  <c r="H30" i="1"/>
  <c r="O30" i="1" s="1"/>
  <c r="U30" i="1"/>
  <c r="M31" i="1"/>
  <c r="K31" i="1" s="1"/>
  <c r="E32" i="1"/>
  <c r="D32" i="1"/>
  <c r="F32" i="1" s="1"/>
  <c r="D35" i="3" l="1"/>
  <c r="F35" i="3" s="1"/>
  <c r="B36" i="3"/>
  <c r="E35" i="3"/>
  <c r="P32" i="3"/>
  <c r="U34" i="3"/>
  <c r="H34" i="3"/>
  <c r="O34" i="3" s="1"/>
  <c r="M34" i="3"/>
  <c r="I34" i="3"/>
  <c r="J34" i="3" s="1"/>
  <c r="P33" i="3"/>
  <c r="K33" i="3"/>
  <c r="V33" i="3"/>
  <c r="W33" i="3" s="1"/>
  <c r="V31" i="2"/>
  <c r="W31" i="2" s="1"/>
  <c r="Q30" i="2"/>
  <c r="X30" i="2" s="1"/>
  <c r="K32" i="2"/>
  <c r="H32" i="2"/>
  <c r="O32" i="2"/>
  <c r="U32" i="2"/>
  <c r="M33" i="2"/>
  <c r="E34" i="2"/>
  <c r="D34" i="2"/>
  <c r="F34" i="2" s="1"/>
  <c r="B35" i="2"/>
  <c r="G33" i="2"/>
  <c r="P31" i="2"/>
  <c r="I32" i="2"/>
  <c r="J32" i="2" s="1"/>
  <c r="I31" i="1"/>
  <c r="J31" i="1" s="1"/>
  <c r="P31" i="1" s="1"/>
  <c r="U31" i="1"/>
  <c r="M32" i="1"/>
  <c r="K32" i="1" s="1"/>
  <c r="D33" i="1"/>
  <c r="F33" i="1" s="1"/>
  <c r="E33" i="1"/>
  <c r="P20" i="1"/>
  <c r="R20" i="1" s="1"/>
  <c r="S20" i="1" s="1"/>
  <c r="G32" i="1"/>
  <c r="P32" i="2" l="1"/>
  <c r="P34" i="3"/>
  <c r="Q32" i="3"/>
  <c r="X32" i="3" s="1"/>
  <c r="R32" i="3"/>
  <c r="S32" i="3" s="1"/>
  <c r="R33" i="3"/>
  <c r="M35" i="3"/>
  <c r="E36" i="3"/>
  <c r="B37" i="3"/>
  <c r="D36" i="3"/>
  <c r="F36" i="3" s="1"/>
  <c r="G36" i="3" s="1"/>
  <c r="K34" i="3"/>
  <c r="V34" i="3"/>
  <c r="W34" i="3" s="1"/>
  <c r="G35" i="3"/>
  <c r="I35" i="3" s="1"/>
  <c r="J35" i="3" s="1"/>
  <c r="G34" i="2"/>
  <c r="U34" i="2" s="1"/>
  <c r="V32" i="2"/>
  <c r="W32" i="2" s="1"/>
  <c r="R31" i="2"/>
  <c r="S31" i="2" s="1"/>
  <c r="Q31" i="2"/>
  <c r="X31" i="2" s="1"/>
  <c r="H33" i="2"/>
  <c r="O33" i="2" s="1"/>
  <c r="U33" i="2"/>
  <c r="R32" i="2"/>
  <c r="E35" i="2"/>
  <c r="D35" i="2"/>
  <c r="F35" i="2" s="1"/>
  <c r="B36" i="2"/>
  <c r="M34" i="2"/>
  <c r="K33" i="2"/>
  <c r="I33" i="2"/>
  <c r="J33" i="2" s="1"/>
  <c r="D34" i="1"/>
  <c r="F34" i="1" s="1"/>
  <c r="E34" i="1"/>
  <c r="Q20" i="1"/>
  <c r="X20" i="1" s="1"/>
  <c r="U32" i="1"/>
  <c r="H32" i="1"/>
  <c r="O32" i="1" s="1"/>
  <c r="M33" i="1"/>
  <c r="K33" i="1" s="1"/>
  <c r="G33" i="1"/>
  <c r="I33" i="1" s="1"/>
  <c r="J33" i="1" s="1"/>
  <c r="I32" i="1"/>
  <c r="J32" i="1" s="1"/>
  <c r="P21" i="1"/>
  <c r="V21" i="1"/>
  <c r="W21" i="1" s="1"/>
  <c r="I34" i="2" l="1"/>
  <c r="J34" i="2" s="1"/>
  <c r="H34" i="2"/>
  <c r="O34" i="2" s="1"/>
  <c r="Q33" i="3"/>
  <c r="X33" i="3" s="1"/>
  <c r="S33" i="3"/>
  <c r="D37" i="3"/>
  <c r="F37" i="3" s="1"/>
  <c r="B38" i="3"/>
  <c r="E37" i="3"/>
  <c r="K35" i="3"/>
  <c r="U35" i="3"/>
  <c r="H35" i="3"/>
  <c r="O35" i="3" s="1"/>
  <c r="U36" i="3"/>
  <c r="H36" i="3"/>
  <c r="O36" i="3" s="1"/>
  <c r="Q34" i="3"/>
  <c r="X34" i="3" s="1"/>
  <c r="R34" i="3"/>
  <c r="M36" i="3"/>
  <c r="I36" i="3"/>
  <c r="J36" i="3" s="1"/>
  <c r="V33" i="2"/>
  <c r="W33" i="2" s="1"/>
  <c r="Q32" i="2"/>
  <c r="X32" i="2" s="1"/>
  <c r="G35" i="2"/>
  <c r="I35" i="2" s="1"/>
  <c r="J35" i="2" s="1"/>
  <c r="K34" i="2"/>
  <c r="S32" i="2"/>
  <c r="P33" i="2"/>
  <c r="E36" i="2"/>
  <c r="D36" i="2"/>
  <c r="F36" i="2" s="1"/>
  <c r="B37" i="2"/>
  <c r="U35" i="2"/>
  <c r="H35" i="2"/>
  <c r="O35" i="2" s="1"/>
  <c r="M35" i="2"/>
  <c r="Q21" i="1"/>
  <c r="M34" i="1"/>
  <c r="K34" i="1" s="1"/>
  <c r="D35" i="1"/>
  <c r="F35" i="1" s="1"/>
  <c r="E35" i="1"/>
  <c r="H33" i="1"/>
  <c r="O33" i="1" s="1"/>
  <c r="U33" i="1"/>
  <c r="G34" i="1"/>
  <c r="R21" i="1"/>
  <c r="V34" i="2" l="1"/>
  <c r="P34" i="2"/>
  <c r="R34" i="2" s="1"/>
  <c r="P35" i="3"/>
  <c r="V35" i="3"/>
  <c r="W35" i="3" s="1"/>
  <c r="P36" i="3"/>
  <c r="M37" i="3"/>
  <c r="B39" i="3"/>
  <c r="E38" i="3"/>
  <c r="D38" i="3"/>
  <c r="F38" i="3" s="1"/>
  <c r="G38" i="3" s="1"/>
  <c r="G37" i="3"/>
  <c r="I37" i="3" s="1"/>
  <c r="J37" i="3" s="1"/>
  <c r="S34" i="3"/>
  <c r="K36" i="3"/>
  <c r="V36" i="3"/>
  <c r="W36" i="3" s="1"/>
  <c r="W34" i="2"/>
  <c r="M36" i="2"/>
  <c r="P35" i="2"/>
  <c r="R33" i="2"/>
  <c r="S33" i="2" s="1"/>
  <c r="S34" i="2" s="1"/>
  <c r="Q33" i="2"/>
  <c r="K35" i="2"/>
  <c r="V35" i="2"/>
  <c r="E37" i="2"/>
  <c r="D37" i="2"/>
  <c r="F37" i="2" s="1"/>
  <c r="B38" i="2"/>
  <c r="G36" i="2"/>
  <c r="U34" i="1"/>
  <c r="H34" i="1"/>
  <c r="O34" i="1" s="1"/>
  <c r="M35" i="1"/>
  <c r="K35" i="1" s="1"/>
  <c r="D36" i="1"/>
  <c r="F36" i="1" s="1"/>
  <c r="E36" i="1"/>
  <c r="G35" i="1"/>
  <c r="I34" i="1"/>
  <c r="J34" i="1" s="1"/>
  <c r="X21" i="1"/>
  <c r="S21" i="1"/>
  <c r="I38" i="3" l="1"/>
  <c r="J38" i="3" s="1"/>
  <c r="M38" i="3"/>
  <c r="E39" i="3"/>
  <c r="B40" i="3"/>
  <c r="D39" i="3"/>
  <c r="F39" i="3" s="1"/>
  <c r="G39" i="3" s="1"/>
  <c r="K37" i="3"/>
  <c r="U38" i="3"/>
  <c r="H38" i="3"/>
  <c r="O38" i="3" s="1"/>
  <c r="R36" i="3"/>
  <c r="H37" i="3"/>
  <c r="U37" i="3"/>
  <c r="O37" i="3"/>
  <c r="P37" i="3" s="1"/>
  <c r="R35" i="3"/>
  <c r="S35" i="3" s="1"/>
  <c r="S36" i="3" s="1"/>
  <c r="Q35" i="3"/>
  <c r="X35" i="3" s="1"/>
  <c r="G37" i="2"/>
  <c r="H37" i="2" s="1"/>
  <c r="W35" i="2"/>
  <c r="X33" i="2"/>
  <c r="Q34" i="2"/>
  <c r="X34" i="2" s="1"/>
  <c r="U36" i="2"/>
  <c r="H36" i="2"/>
  <c r="O36" i="2" s="1"/>
  <c r="B39" i="2"/>
  <c r="E38" i="2"/>
  <c r="D38" i="2"/>
  <c r="F38" i="2" s="1"/>
  <c r="R35" i="2"/>
  <c r="S35" i="2" s="1"/>
  <c r="M37" i="2"/>
  <c r="I36" i="2"/>
  <c r="J36" i="2" s="1"/>
  <c r="K36" i="2"/>
  <c r="H35" i="1"/>
  <c r="O35" i="1" s="1"/>
  <c r="U35" i="1"/>
  <c r="E37" i="1"/>
  <c r="D37" i="1"/>
  <c r="F37" i="1" s="1"/>
  <c r="G37" i="1" s="1"/>
  <c r="I35" i="1"/>
  <c r="J35" i="1" s="1"/>
  <c r="M36" i="1"/>
  <c r="K36" i="1" s="1"/>
  <c r="G36" i="1"/>
  <c r="I36" i="1" s="1"/>
  <c r="J36" i="1" s="1"/>
  <c r="P22" i="1"/>
  <c r="R22" i="1" s="1"/>
  <c r="V22" i="1"/>
  <c r="W22" i="1" s="1"/>
  <c r="Q36" i="3" l="1"/>
  <c r="X36" i="3" s="1"/>
  <c r="I37" i="2"/>
  <c r="J37" i="2" s="1"/>
  <c r="Q35" i="2"/>
  <c r="V37" i="3"/>
  <c r="W37" i="3" s="1"/>
  <c r="Q37" i="3"/>
  <c r="X37" i="3" s="1"/>
  <c r="R37" i="3"/>
  <c r="S37" i="3" s="1"/>
  <c r="B41" i="3"/>
  <c r="D40" i="3"/>
  <c r="F40" i="3" s="1"/>
  <c r="E40" i="3"/>
  <c r="K38" i="3"/>
  <c r="V38" i="3"/>
  <c r="W38" i="3" s="1"/>
  <c r="H39" i="3"/>
  <c r="U39" i="3"/>
  <c r="O39" i="3"/>
  <c r="M39" i="3"/>
  <c r="I39" i="3"/>
  <c r="J39" i="3" s="1"/>
  <c r="P39" i="3" s="1"/>
  <c r="P38" i="3"/>
  <c r="X35" i="2"/>
  <c r="U37" i="2"/>
  <c r="O37" i="2"/>
  <c r="V37" i="2" s="1"/>
  <c r="W37" i="2" s="1"/>
  <c r="V36" i="2"/>
  <c r="W36" i="2" s="1"/>
  <c r="G38" i="2"/>
  <c r="I38" i="2" s="1"/>
  <c r="J38" i="2" s="1"/>
  <c r="K37" i="2"/>
  <c r="P36" i="2"/>
  <c r="M38" i="2"/>
  <c r="B40" i="2"/>
  <c r="E39" i="2"/>
  <c r="D39" i="2"/>
  <c r="F39" i="2" s="1"/>
  <c r="G39" i="2" s="1"/>
  <c r="H37" i="1"/>
  <c r="O37" i="1" s="1"/>
  <c r="U37" i="1"/>
  <c r="I37" i="1"/>
  <c r="J37" i="1" s="1"/>
  <c r="M37" i="1"/>
  <c r="K37" i="1" s="1"/>
  <c r="E38" i="1"/>
  <c r="D38" i="1"/>
  <c r="F38" i="1" s="1"/>
  <c r="H36" i="1"/>
  <c r="O36" i="1" s="1"/>
  <c r="U36" i="1"/>
  <c r="Q22" i="1"/>
  <c r="X22" i="1" s="1"/>
  <c r="S22" i="1"/>
  <c r="P37" i="2" l="1"/>
  <c r="U38" i="2"/>
  <c r="H38" i="2"/>
  <c r="O38" i="2" s="1"/>
  <c r="R39" i="3"/>
  <c r="Q38" i="3"/>
  <c r="Q39" i="3" s="1"/>
  <c r="R38" i="3"/>
  <c r="S38" i="3" s="1"/>
  <c r="S39" i="3" s="1"/>
  <c r="M40" i="3"/>
  <c r="K39" i="3"/>
  <c r="V39" i="3"/>
  <c r="W39" i="3" s="1"/>
  <c r="D41" i="3"/>
  <c r="F41" i="3" s="1"/>
  <c r="E41" i="3"/>
  <c r="B42" i="3"/>
  <c r="G40" i="3"/>
  <c r="I40" i="3" s="1"/>
  <c r="J40" i="3" s="1"/>
  <c r="X38" i="3"/>
  <c r="R36" i="2"/>
  <c r="S36" i="2" s="1"/>
  <c r="Q36" i="2"/>
  <c r="X36" i="2" s="1"/>
  <c r="K38" i="2"/>
  <c r="V38" i="2"/>
  <c r="W38" i="2" s="1"/>
  <c r="Q37" i="2"/>
  <c r="X37" i="2" s="1"/>
  <c r="R37" i="2"/>
  <c r="H39" i="2"/>
  <c r="O39" i="2" s="1"/>
  <c r="U39" i="2"/>
  <c r="I39" i="2"/>
  <c r="J39" i="2" s="1"/>
  <c r="M39" i="2"/>
  <c r="B41" i="2"/>
  <c r="D40" i="2"/>
  <c r="F40" i="2" s="1"/>
  <c r="E40" i="2"/>
  <c r="P38" i="2"/>
  <c r="G38" i="1"/>
  <c r="I38" i="1" s="1"/>
  <c r="J38" i="1" s="1"/>
  <c r="M38" i="1"/>
  <c r="K38" i="1" s="1"/>
  <c r="D39" i="1"/>
  <c r="F39" i="1" s="1"/>
  <c r="E39" i="1"/>
  <c r="V23" i="1"/>
  <c r="W23" i="1" s="1"/>
  <c r="K40" i="3" l="1"/>
  <c r="H40" i="3"/>
  <c r="O40" i="3" s="1"/>
  <c r="U40" i="3"/>
  <c r="E42" i="3"/>
  <c r="B43" i="3"/>
  <c r="D42" i="3"/>
  <c r="F42" i="3" s="1"/>
  <c r="M41" i="3"/>
  <c r="G41" i="3"/>
  <c r="X39" i="3"/>
  <c r="Q38" i="2"/>
  <c r="R38" i="2"/>
  <c r="D41" i="2"/>
  <c r="F41" i="2" s="1"/>
  <c r="B42" i="2"/>
  <c r="E41" i="2"/>
  <c r="M40" i="2"/>
  <c r="X38" i="2"/>
  <c r="G40" i="2"/>
  <c r="I40" i="2" s="1"/>
  <c r="J40" i="2" s="1"/>
  <c r="K39" i="2"/>
  <c r="V39" i="2"/>
  <c r="W39" i="2" s="1"/>
  <c r="P39" i="2"/>
  <c r="S37" i="2"/>
  <c r="H38" i="1"/>
  <c r="O38" i="1" s="1"/>
  <c r="U38" i="1"/>
  <c r="D41" i="1"/>
  <c r="F41" i="1" s="1"/>
  <c r="E41" i="1"/>
  <c r="P23" i="1"/>
  <c r="R23" i="1" s="1"/>
  <c r="S23" i="1" s="1"/>
  <c r="G39" i="1"/>
  <c r="I39" i="1" s="1"/>
  <c r="J39" i="1" s="1"/>
  <c r="M39" i="1"/>
  <c r="K39" i="1" s="1"/>
  <c r="D40" i="1"/>
  <c r="F40" i="1" s="1"/>
  <c r="E40" i="1"/>
  <c r="S38" i="2" l="1"/>
  <c r="V40" i="3"/>
  <c r="W40" i="3" s="1"/>
  <c r="P40" i="3"/>
  <c r="M42" i="3"/>
  <c r="E43" i="3"/>
  <c r="D43" i="3"/>
  <c r="F43" i="3" s="1"/>
  <c r="G43" i="3" s="1"/>
  <c r="B44" i="3"/>
  <c r="H41" i="3"/>
  <c r="O41" i="3" s="1"/>
  <c r="U41" i="3"/>
  <c r="I41" i="3"/>
  <c r="J41" i="3" s="1"/>
  <c r="K41" i="3"/>
  <c r="G42" i="3"/>
  <c r="K40" i="2"/>
  <c r="E42" i="2"/>
  <c r="D42" i="2"/>
  <c r="F42" i="2" s="1"/>
  <c r="G42" i="2" s="1"/>
  <c r="B43" i="2"/>
  <c r="I41" i="2"/>
  <c r="J41" i="2" s="1"/>
  <c r="M41" i="2"/>
  <c r="R39" i="2"/>
  <c r="S39" i="2" s="1"/>
  <c r="Q39" i="2"/>
  <c r="X39" i="2" s="1"/>
  <c r="G41" i="2"/>
  <c r="H40" i="2"/>
  <c r="O40" i="2"/>
  <c r="U40" i="2"/>
  <c r="G41" i="1"/>
  <c r="U41" i="1" s="1"/>
  <c r="E42" i="1"/>
  <c r="D42" i="1"/>
  <c r="F42" i="1" s="1"/>
  <c r="M41" i="1"/>
  <c r="K41" i="1" s="1"/>
  <c r="Q23" i="1"/>
  <c r="X23" i="1" s="1"/>
  <c r="M40" i="1"/>
  <c r="K40" i="1" s="1"/>
  <c r="G40" i="1"/>
  <c r="U39" i="1"/>
  <c r="H39" i="1"/>
  <c r="O39" i="1" s="1"/>
  <c r="V24" i="1"/>
  <c r="W24" i="1" s="1"/>
  <c r="V41" i="3" l="1"/>
  <c r="W41" i="3" s="1"/>
  <c r="U43" i="3"/>
  <c r="H43" i="3"/>
  <c r="O43" i="3" s="1"/>
  <c r="P41" i="3"/>
  <c r="Q40" i="3"/>
  <c r="X40" i="3" s="1"/>
  <c r="R40" i="3"/>
  <c r="S40" i="3" s="1"/>
  <c r="E44" i="3"/>
  <c r="D44" i="3"/>
  <c r="F44" i="3" s="1"/>
  <c r="B45" i="3"/>
  <c r="B46" i="3" s="1"/>
  <c r="U42" i="3"/>
  <c r="H42" i="3"/>
  <c r="O42" i="3" s="1"/>
  <c r="V42" i="3" s="1"/>
  <c r="W42" i="3" s="1"/>
  <c r="M43" i="3"/>
  <c r="I43" i="3"/>
  <c r="J43" i="3" s="1"/>
  <c r="I42" i="3"/>
  <c r="J42" i="3" s="1"/>
  <c r="K42" i="3"/>
  <c r="V40" i="2"/>
  <c r="W40" i="2" s="1"/>
  <c r="P40" i="2"/>
  <c r="H41" i="2"/>
  <c r="O41" i="2" s="1"/>
  <c r="U41" i="2"/>
  <c r="E43" i="2"/>
  <c r="D43" i="2"/>
  <c r="F43" i="2" s="1"/>
  <c r="B44" i="2"/>
  <c r="U42" i="2"/>
  <c r="H42" i="2"/>
  <c r="O42" i="2" s="1"/>
  <c r="M42" i="2"/>
  <c r="I42" i="2"/>
  <c r="J42" i="2" s="1"/>
  <c r="K41" i="2"/>
  <c r="I41" i="1"/>
  <c r="J41" i="1" s="1"/>
  <c r="H41" i="1"/>
  <c r="O41" i="1" s="1"/>
  <c r="D43" i="1"/>
  <c r="F43" i="1" s="1"/>
  <c r="E43" i="1"/>
  <c r="M42" i="1"/>
  <c r="K42" i="1" s="1"/>
  <c r="G42" i="1"/>
  <c r="H40" i="1"/>
  <c r="O40" i="1" s="1"/>
  <c r="U40" i="1"/>
  <c r="I40" i="1"/>
  <c r="J40" i="1" s="1"/>
  <c r="P24" i="1"/>
  <c r="R24" i="1" s="1"/>
  <c r="S24" i="1" s="1"/>
  <c r="D46" i="3" l="1"/>
  <c r="F46" i="3" s="1"/>
  <c r="G46" i="3" s="1"/>
  <c r="B47" i="3"/>
  <c r="E46" i="3"/>
  <c r="P42" i="3"/>
  <c r="R42" i="3"/>
  <c r="M44" i="3"/>
  <c r="R41" i="3"/>
  <c r="S41" i="3" s="1"/>
  <c r="S42" i="3" s="1"/>
  <c r="Q41" i="3"/>
  <c r="X41" i="3" s="1"/>
  <c r="P43" i="3"/>
  <c r="K43" i="3"/>
  <c r="V43" i="3"/>
  <c r="W43" i="3" s="1"/>
  <c r="E45" i="3"/>
  <c r="D45" i="3"/>
  <c r="F45" i="3" s="1"/>
  <c r="G45" i="3" s="1"/>
  <c r="G44" i="3"/>
  <c r="P42" i="2"/>
  <c r="R42" i="2" s="1"/>
  <c r="V41" i="2"/>
  <c r="W41" i="2" s="1"/>
  <c r="P41" i="2"/>
  <c r="M43" i="2"/>
  <c r="E44" i="2"/>
  <c r="D44" i="2"/>
  <c r="F44" i="2" s="1"/>
  <c r="G44" i="2" s="1"/>
  <c r="B45" i="2"/>
  <c r="K42" i="2"/>
  <c r="V42" i="2"/>
  <c r="R40" i="2"/>
  <c r="S40" i="2" s="1"/>
  <c r="Q40" i="2"/>
  <c r="X40" i="2" s="1"/>
  <c r="G43" i="2"/>
  <c r="M43" i="1"/>
  <c r="K43" i="1" s="1"/>
  <c r="G43" i="1"/>
  <c r="U42" i="1"/>
  <c r="H42" i="1"/>
  <c r="O42" i="1" s="1"/>
  <c r="I42" i="1"/>
  <c r="J42" i="1" s="1"/>
  <c r="D44" i="1"/>
  <c r="F44" i="1" s="1"/>
  <c r="E44" i="1"/>
  <c r="Q24" i="1"/>
  <c r="X24" i="1" s="1"/>
  <c r="V25" i="1"/>
  <c r="W25" i="1" s="1"/>
  <c r="M46" i="3" l="1"/>
  <c r="E47" i="3"/>
  <c r="B48" i="3"/>
  <c r="D47" i="3"/>
  <c r="F47" i="3" s="1"/>
  <c r="G47" i="3" s="1"/>
  <c r="I46" i="3"/>
  <c r="J46" i="3" s="1"/>
  <c r="P46" i="3" s="1"/>
  <c r="H46" i="3"/>
  <c r="O46" i="3" s="1"/>
  <c r="U46" i="3"/>
  <c r="H45" i="3"/>
  <c r="O45" i="3"/>
  <c r="U45" i="3"/>
  <c r="K44" i="3"/>
  <c r="U44" i="3"/>
  <c r="H44" i="3"/>
  <c r="O44" i="3" s="1"/>
  <c r="V44" i="3" s="1"/>
  <c r="W44" i="3" s="1"/>
  <c r="I44" i="3"/>
  <c r="J44" i="3" s="1"/>
  <c r="M45" i="3"/>
  <c r="I45" i="3"/>
  <c r="J45" i="3" s="1"/>
  <c r="Q42" i="3"/>
  <c r="X42" i="3" s="1"/>
  <c r="R43" i="3"/>
  <c r="S43" i="3" s="1"/>
  <c r="Q43" i="3"/>
  <c r="X43" i="3" s="1"/>
  <c r="W42" i="2"/>
  <c r="E45" i="2"/>
  <c r="D45" i="2"/>
  <c r="F45" i="2" s="1"/>
  <c r="G45" i="2" s="1"/>
  <c r="U43" i="2"/>
  <c r="H43" i="2"/>
  <c r="O43" i="2" s="1"/>
  <c r="V43" i="2" s="1"/>
  <c r="U44" i="2"/>
  <c r="H44" i="2"/>
  <c r="O44" i="2" s="1"/>
  <c r="M44" i="2"/>
  <c r="I44" i="2"/>
  <c r="J44" i="2" s="1"/>
  <c r="I43" i="2"/>
  <c r="J43" i="2" s="1"/>
  <c r="K43" i="2"/>
  <c r="R41" i="2"/>
  <c r="S41" i="2" s="1"/>
  <c r="S42" i="2" s="1"/>
  <c r="Q41" i="2"/>
  <c r="Q42" i="2" s="1"/>
  <c r="X41" i="2"/>
  <c r="G44" i="1"/>
  <c r="U44" i="1" s="1"/>
  <c r="M44" i="1"/>
  <c r="K44" i="1" s="1"/>
  <c r="U43" i="1"/>
  <c r="H43" i="1"/>
  <c r="O43" i="1" s="1"/>
  <c r="E45" i="1"/>
  <c r="D45" i="1"/>
  <c r="F45" i="1" s="1"/>
  <c r="I43" i="1"/>
  <c r="J43" i="1" s="1"/>
  <c r="P25" i="1"/>
  <c r="Q25" i="1" s="1"/>
  <c r="X25" i="1" s="1"/>
  <c r="X42" i="2" l="1"/>
  <c r="R46" i="3"/>
  <c r="W43" i="2"/>
  <c r="H47" i="3"/>
  <c r="O47" i="3" s="1"/>
  <c r="U47" i="3"/>
  <c r="B49" i="3"/>
  <c r="D48" i="3"/>
  <c r="F48" i="3" s="1"/>
  <c r="E48" i="3"/>
  <c r="M47" i="3"/>
  <c r="I47" i="3"/>
  <c r="J47" i="3" s="1"/>
  <c r="P47" i="3" s="1"/>
  <c r="K46" i="3"/>
  <c r="V46" i="3"/>
  <c r="W46" i="3" s="1"/>
  <c r="K45" i="3"/>
  <c r="V45" i="3"/>
  <c r="W45" i="3" s="1"/>
  <c r="P44" i="3"/>
  <c r="P45" i="3"/>
  <c r="P43" i="2"/>
  <c r="K44" i="2"/>
  <c r="V44" i="2"/>
  <c r="W44" i="2" s="1"/>
  <c r="P44" i="2"/>
  <c r="H45" i="2"/>
  <c r="O45" i="2" s="1"/>
  <c r="U45" i="2"/>
  <c r="M45" i="2"/>
  <c r="I45" i="2"/>
  <c r="J45" i="2" s="1"/>
  <c r="H44" i="1"/>
  <c r="O44" i="1" s="1"/>
  <c r="I44" i="1"/>
  <c r="J44" i="1" s="1"/>
  <c r="G45" i="1"/>
  <c r="U45" i="1" s="1"/>
  <c r="M45" i="1"/>
  <c r="K45" i="1" s="1"/>
  <c r="I45" i="1"/>
  <c r="J45" i="1" s="1"/>
  <c r="R25" i="1"/>
  <c r="S25" i="1" s="1"/>
  <c r="R47" i="3" l="1"/>
  <c r="V47" i="3"/>
  <c r="W47" i="3" s="1"/>
  <c r="K47" i="3"/>
  <c r="M48" i="3"/>
  <c r="G48" i="3"/>
  <c r="E49" i="3"/>
  <c r="B50" i="3"/>
  <c r="D49" i="3"/>
  <c r="F49" i="3" s="1"/>
  <c r="G49" i="3" s="1"/>
  <c r="R44" i="3"/>
  <c r="S44" i="3" s="1"/>
  <c r="Q44" i="3"/>
  <c r="X44" i="3" s="1"/>
  <c r="R45" i="3"/>
  <c r="R44" i="2"/>
  <c r="P45" i="2"/>
  <c r="R43" i="2"/>
  <c r="S43" i="2" s="1"/>
  <c r="S44" i="2" s="1"/>
  <c r="Q43" i="2"/>
  <c r="X43" i="2" s="1"/>
  <c r="K45" i="2"/>
  <c r="V45" i="2"/>
  <c r="W45" i="2" s="1"/>
  <c r="H45" i="1"/>
  <c r="O45" i="1" s="1"/>
  <c r="V26" i="1"/>
  <c r="W26" i="1" s="1"/>
  <c r="U48" i="3" l="1"/>
  <c r="H48" i="3"/>
  <c r="O48" i="3" s="1"/>
  <c r="Q45" i="3"/>
  <c r="H49" i="3"/>
  <c r="O49" i="3" s="1"/>
  <c r="U49" i="3"/>
  <c r="D50" i="3"/>
  <c r="F50" i="3" s="1"/>
  <c r="B51" i="3"/>
  <c r="E50" i="3"/>
  <c r="M49" i="3"/>
  <c r="K49" i="3" s="1"/>
  <c r="I49" i="3"/>
  <c r="J49" i="3" s="1"/>
  <c r="P49" i="3" s="1"/>
  <c r="K48" i="3"/>
  <c r="V48" i="3"/>
  <c r="W48" i="3" s="1"/>
  <c r="I48" i="3"/>
  <c r="J48" i="3" s="1"/>
  <c r="P48" i="3" s="1"/>
  <c r="S45" i="3"/>
  <c r="S46" i="3" s="1"/>
  <c r="S47" i="3" s="1"/>
  <c r="Q44" i="2"/>
  <c r="X44" i="2" s="1"/>
  <c r="R45" i="2"/>
  <c r="S45" i="2" s="1"/>
  <c r="Q26" i="1"/>
  <c r="X26" i="1" s="1"/>
  <c r="D51" i="3" l="1"/>
  <c r="F51" i="3" s="1"/>
  <c r="B52" i="3"/>
  <c r="E51" i="3"/>
  <c r="M51" i="3" s="1"/>
  <c r="R49" i="3"/>
  <c r="G50" i="3"/>
  <c r="X45" i="3"/>
  <c r="Q46" i="3"/>
  <c r="R48" i="3"/>
  <c r="S48" i="3" s="1"/>
  <c r="I50" i="3"/>
  <c r="J50" i="3" s="1"/>
  <c r="M50" i="3"/>
  <c r="V49" i="3"/>
  <c r="W49" i="3" s="1"/>
  <c r="Q45" i="2"/>
  <c r="X45" i="2" s="1"/>
  <c r="R26" i="1"/>
  <c r="S26" i="1" s="1"/>
  <c r="P50" i="3" l="1"/>
  <c r="X46" i="3"/>
  <c r="Q47" i="3"/>
  <c r="B53" i="3"/>
  <c r="D52" i="3"/>
  <c r="F52" i="3" s="1"/>
  <c r="E52" i="3"/>
  <c r="K51" i="3"/>
  <c r="K50" i="3"/>
  <c r="H50" i="3"/>
  <c r="O50" i="3"/>
  <c r="V50" i="3" s="1"/>
  <c r="W50" i="3" s="1"/>
  <c r="U50" i="3"/>
  <c r="S49" i="3"/>
  <c r="G51" i="3"/>
  <c r="P27" i="1"/>
  <c r="V27" i="1"/>
  <c r="W27" i="1" s="1"/>
  <c r="R50" i="3" l="1"/>
  <c r="I51" i="3"/>
  <c r="J51" i="3" s="1"/>
  <c r="H51" i="3"/>
  <c r="O51" i="3" s="1"/>
  <c r="U51" i="3"/>
  <c r="S50" i="3"/>
  <c r="M52" i="3"/>
  <c r="K52" i="3" s="1"/>
  <c r="G52" i="3"/>
  <c r="B54" i="3"/>
  <c r="E53" i="3"/>
  <c r="D53" i="3"/>
  <c r="F53" i="3" s="1"/>
  <c r="G53" i="3" s="1"/>
  <c r="X47" i="3"/>
  <c r="Q48" i="3"/>
  <c r="R27" i="1"/>
  <c r="S27" i="1" s="1"/>
  <c r="Q27" i="1"/>
  <c r="H53" i="3" l="1"/>
  <c r="O53" i="3" s="1"/>
  <c r="U53" i="3"/>
  <c r="X48" i="3"/>
  <c r="Q49" i="3"/>
  <c r="M53" i="3"/>
  <c r="K53" i="3" s="1"/>
  <c r="I53" i="3"/>
  <c r="J53" i="3" s="1"/>
  <c r="P53" i="3" s="1"/>
  <c r="D54" i="3"/>
  <c r="F54" i="3" s="1"/>
  <c r="E54" i="3"/>
  <c r="U52" i="3"/>
  <c r="H52" i="3"/>
  <c r="O52" i="3" s="1"/>
  <c r="I52" i="3"/>
  <c r="J52" i="3" s="1"/>
  <c r="P52" i="3" s="1"/>
  <c r="V51" i="3"/>
  <c r="W51" i="3" s="1"/>
  <c r="P51" i="3"/>
  <c r="X27" i="1"/>
  <c r="V28" i="1"/>
  <c r="W28" i="1" s="1"/>
  <c r="P28" i="1"/>
  <c r="Q28" i="1" s="1"/>
  <c r="R51" i="3" l="1"/>
  <c r="S51" i="3" s="1"/>
  <c r="R52" i="3"/>
  <c r="S52" i="3" s="1"/>
  <c r="V52" i="3"/>
  <c r="W52" i="3" s="1"/>
  <c r="M54" i="3"/>
  <c r="K54" i="3" s="1"/>
  <c r="G54" i="3"/>
  <c r="X49" i="3"/>
  <c r="Q50" i="3"/>
  <c r="X50" i="3" s="1"/>
  <c r="R53" i="3"/>
  <c r="S53" i="3" s="1"/>
  <c r="V53" i="3"/>
  <c r="W53" i="3" s="1"/>
  <c r="R28" i="1"/>
  <c r="S28" i="1" s="1"/>
  <c r="X28" i="1"/>
  <c r="U54" i="3" l="1"/>
  <c r="H54" i="3"/>
  <c r="O54" i="3" s="1"/>
  <c r="I54" i="3"/>
  <c r="J54" i="3" s="1"/>
  <c r="P54" i="3" s="1"/>
  <c r="Q51" i="3"/>
  <c r="P29" i="1"/>
  <c r="V29" i="1"/>
  <c r="W29" i="1" s="1"/>
  <c r="X51" i="3" l="1"/>
  <c r="Q52" i="3"/>
  <c r="R54" i="3"/>
  <c r="S54" i="3" s="1"/>
  <c r="V54" i="3"/>
  <c r="W54" i="3" s="1"/>
  <c r="Q29" i="1"/>
  <c r="X29" i="1" s="1"/>
  <c r="R29" i="1"/>
  <c r="S29" i="1" s="1"/>
  <c r="X52" i="3" l="1"/>
  <c r="Q53" i="3"/>
  <c r="V30" i="1"/>
  <c r="W30" i="1" s="1"/>
  <c r="P30" i="1"/>
  <c r="X53" i="3" l="1"/>
  <c r="Q54" i="3"/>
  <c r="X54" i="3" s="1"/>
  <c r="Q30" i="1"/>
  <c r="X30" i="1" s="1"/>
  <c r="R30" i="1"/>
  <c r="S30" i="1" s="1"/>
  <c r="V31" i="1" l="1"/>
  <c r="W31" i="1" s="1"/>
  <c r="Q31" i="1" l="1"/>
  <c r="X31" i="1" s="1"/>
  <c r="R31" i="1"/>
  <c r="S31" i="1" s="1"/>
  <c r="V32" i="1" l="1"/>
  <c r="W32" i="1" s="1"/>
  <c r="P32" i="1"/>
  <c r="Q32" i="1" l="1"/>
  <c r="X32" i="1" s="1"/>
  <c r="R32" i="1"/>
  <c r="S32" i="1" s="1"/>
  <c r="P33" i="1" l="1"/>
  <c r="V33" i="1"/>
  <c r="W33" i="1" s="1"/>
  <c r="R33" i="1" l="1"/>
  <c r="S33" i="1" s="1"/>
  <c r="Q33" i="1"/>
  <c r="X33" i="1" s="1"/>
  <c r="V34" i="1" l="1"/>
  <c r="W34" i="1" s="1"/>
  <c r="P34" i="1"/>
  <c r="R34" i="1" l="1"/>
  <c r="S34" i="1" s="1"/>
  <c r="Q34" i="1"/>
  <c r="X34" i="1" s="1"/>
  <c r="V35" i="1" l="1"/>
  <c r="W35" i="1" s="1"/>
  <c r="P35" i="1"/>
  <c r="Q35" i="1" l="1"/>
  <c r="X35" i="1" s="1"/>
  <c r="R35" i="1"/>
  <c r="S35" i="1" s="1"/>
  <c r="P36" i="1" l="1"/>
  <c r="V36" i="1"/>
  <c r="W36" i="1" s="1"/>
  <c r="Q36" i="1" l="1"/>
  <c r="X36" i="1" s="1"/>
  <c r="R36" i="1"/>
  <c r="S36" i="1" s="1"/>
  <c r="P37" i="1" l="1"/>
  <c r="V37" i="1"/>
  <c r="W37" i="1" s="1"/>
  <c r="R37" i="1" l="1"/>
  <c r="S37" i="1" s="1"/>
  <c r="Q37" i="1"/>
  <c r="X37" i="1" s="1"/>
  <c r="P38" i="1" l="1"/>
  <c r="V38" i="1"/>
  <c r="W38" i="1" s="1"/>
  <c r="R38" i="1" l="1"/>
  <c r="S38" i="1" s="1"/>
  <c r="Q38" i="1"/>
  <c r="X38" i="1" s="1"/>
  <c r="P39" i="1" l="1"/>
  <c r="V39" i="1"/>
  <c r="W39" i="1" s="1"/>
  <c r="R39" i="1" l="1"/>
  <c r="S39" i="1" s="1"/>
  <c r="Q39" i="1"/>
  <c r="X39" i="1" s="1"/>
  <c r="V40" i="1" l="1"/>
  <c r="W40" i="1" s="1"/>
  <c r="P40" i="1"/>
  <c r="R40" i="1" l="1"/>
  <c r="S40" i="1" s="1"/>
  <c r="Q40" i="1"/>
  <c r="X40" i="1" s="1"/>
  <c r="V41" i="1" l="1"/>
  <c r="W41" i="1" s="1"/>
  <c r="P41" i="1"/>
  <c r="R41" i="1" l="1"/>
  <c r="S41" i="1" s="1"/>
  <c r="Q41" i="1"/>
  <c r="X41" i="1" s="1"/>
  <c r="P42" i="1" l="1"/>
  <c r="V42" i="1"/>
  <c r="W42" i="1" s="1"/>
  <c r="R42" i="1" l="1"/>
  <c r="S42" i="1" s="1"/>
  <c r="Q42" i="1"/>
  <c r="X42" i="1" s="1"/>
  <c r="P43" i="1" l="1"/>
  <c r="V43" i="1"/>
  <c r="W43" i="1" s="1"/>
  <c r="Q43" i="1" l="1"/>
  <c r="X43" i="1" s="1"/>
  <c r="R43" i="1"/>
  <c r="S43" i="1" s="1"/>
  <c r="P44" i="1" l="1"/>
  <c r="V44" i="1"/>
  <c r="W44" i="1" s="1"/>
  <c r="Q44" i="1" l="1"/>
  <c r="X44" i="1" s="1"/>
  <c r="R44" i="1"/>
  <c r="S44" i="1" s="1"/>
  <c r="P45" i="1" l="1"/>
  <c r="V45" i="1"/>
  <c r="W45" i="1" s="1"/>
  <c r="Q45" i="1" l="1"/>
  <c r="X45" i="1" s="1"/>
  <c r="R45" i="1"/>
  <c r="S45" i="1" s="1"/>
</calcChain>
</file>

<file path=xl/sharedStrings.xml><?xml version="1.0" encoding="utf-8"?>
<sst xmlns="http://schemas.openxmlformats.org/spreadsheetml/2006/main" count="129" uniqueCount="35">
  <si>
    <t>CAM CLAY MODIFICADO</t>
  </si>
  <si>
    <t>kPa</t>
  </si>
  <si>
    <t>q</t>
  </si>
  <si>
    <t>e</t>
  </si>
  <si>
    <t>s1</t>
  </si>
  <si>
    <t>s3</t>
  </si>
  <si>
    <t>s1-s3</t>
  </si>
  <si>
    <t xml:space="preserve">p' </t>
  </si>
  <si>
    <t>h</t>
  </si>
  <si>
    <r>
      <t>d</t>
    </r>
    <r>
      <rPr>
        <sz val="11"/>
        <color theme="1"/>
        <rFont val="Symbol"/>
        <family val="1"/>
        <charset val="2"/>
      </rPr>
      <t>h</t>
    </r>
  </si>
  <si>
    <r>
      <rPr>
        <sz val="11"/>
        <color theme="1"/>
        <rFont val="Symbol"/>
        <family val="1"/>
        <charset val="2"/>
      </rPr>
      <t>de</t>
    </r>
    <r>
      <rPr>
        <sz val="11"/>
        <color theme="1"/>
        <rFont val="Calibri"/>
        <family val="2"/>
        <scheme val="minor"/>
      </rPr>
      <t>v</t>
    </r>
  </si>
  <si>
    <r>
      <rPr>
        <sz val="11"/>
        <color theme="1"/>
        <rFont val="Symbol"/>
        <family val="1"/>
        <charset val="2"/>
      </rPr>
      <t>e</t>
    </r>
    <r>
      <rPr>
        <sz val="11"/>
        <color theme="1"/>
        <rFont val="Calibri"/>
        <family val="2"/>
        <scheme val="minor"/>
      </rPr>
      <t>v</t>
    </r>
  </si>
  <si>
    <t>de</t>
  </si>
  <si>
    <r>
      <rPr>
        <sz val="11"/>
        <color theme="1"/>
        <rFont val="Symbol"/>
        <family val="1"/>
        <charset val="2"/>
      </rPr>
      <t>de</t>
    </r>
    <r>
      <rPr>
        <sz val="11"/>
        <color theme="1"/>
        <rFont val="Calibri"/>
        <family val="2"/>
        <scheme val="minor"/>
      </rPr>
      <t>s</t>
    </r>
  </si>
  <si>
    <r>
      <rPr>
        <sz val="11"/>
        <color theme="1"/>
        <rFont val="Symbol"/>
        <family val="1"/>
        <charset val="2"/>
      </rPr>
      <t>e</t>
    </r>
    <r>
      <rPr>
        <sz val="11"/>
        <color theme="1"/>
        <rFont val="Calibri"/>
        <family val="2"/>
        <scheme val="minor"/>
      </rPr>
      <t>s</t>
    </r>
  </si>
  <si>
    <t>e1</t>
  </si>
  <si>
    <t>l</t>
  </si>
  <si>
    <t>k</t>
  </si>
  <si>
    <t>M</t>
  </si>
  <si>
    <t>e0</t>
  </si>
  <si>
    <t>ds1</t>
  </si>
  <si>
    <t>dp / p</t>
  </si>
  <si>
    <t>2hdh/m2+h2</t>
  </si>
  <si>
    <t>l-k/1+e</t>
  </si>
  <si>
    <t>linea M</t>
  </si>
  <si>
    <t>p</t>
  </si>
  <si>
    <t>2h/m2-h2</t>
  </si>
  <si>
    <t>1-k/l</t>
  </si>
  <si>
    <t xml:space="preserve"> pc</t>
  </si>
  <si>
    <t>po</t>
  </si>
  <si>
    <t>plastico</t>
  </si>
  <si>
    <r>
      <rPr>
        <sz val="11"/>
        <color theme="1"/>
        <rFont val="Symbol"/>
        <family val="1"/>
        <charset val="2"/>
      </rPr>
      <t>de</t>
    </r>
    <r>
      <rPr>
        <sz val="11"/>
        <color theme="1"/>
        <rFont val="Calibri"/>
        <family val="2"/>
        <scheme val="minor"/>
      </rPr>
      <t>v el</t>
    </r>
  </si>
  <si>
    <t>N</t>
  </si>
  <si>
    <t>G</t>
  </si>
  <si>
    <r>
      <rPr>
        <sz val="11"/>
        <color theme="1"/>
        <rFont val="Symbol"/>
        <family val="1"/>
        <charset val="2"/>
      </rPr>
      <t xml:space="preserve">l </t>
    </r>
    <r>
      <rPr>
        <sz val="11"/>
        <color theme="1"/>
        <rFont val="Calibri"/>
        <family val="2"/>
        <scheme val="minor"/>
      </rPr>
      <t>/ 1+e0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</si>
</sst>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7" borderId="1" xfId="0" applyFont="1" applyFill="1" applyBorder="1"/>
    <xf numFmtId="0" fontId="0" fillId="0" borderId="7" xfId="0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6" fontId="1" fillId="5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166" fontId="0" fillId="0" borderId="0" xfId="0" applyNumberFormat="1"/>
    <xf numFmtId="0" fontId="1" fillId="8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's3=75'!$F$9</c:f>
              <c:strCache>
                <c:ptCount val="1"/>
                <c:pt idx="0">
                  <c:v>q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's3=75'!$E$11:$E$45</c:f>
              <c:numCache>
                <c:formatCode>0.0</c:formatCode>
                <c:ptCount val="35"/>
                <c:pt idx="0">
                  <c:v>75</c:v>
                </c:pt>
                <c:pt idx="1">
                  <c:v>76.666666666666671</c:v>
                </c:pt>
                <c:pt idx="2">
                  <c:v>78.333333333333329</c:v>
                </c:pt>
                <c:pt idx="3">
                  <c:v>80</c:v>
                </c:pt>
                <c:pt idx="4">
                  <c:v>81.666666666666671</c:v>
                </c:pt>
                <c:pt idx="5">
                  <c:v>83.333333333333329</c:v>
                </c:pt>
                <c:pt idx="6">
                  <c:v>85</c:v>
                </c:pt>
                <c:pt idx="7">
                  <c:v>86.666666666666671</c:v>
                </c:pt>
                <c:pt idx="8">
                  <c:v>88.333333333333329</c:v>
                </c:pt>
                <c:pt idx="9">
                  <c:v>90</c:v>
                </c:pt>
                <c:pt idx="10">
                  <c:v>91.666666666666671</c:v>
                </c:pt>
                <c:pt idx="11">
                  <c:v>93.333333333333329</c:v>
                </c:pt>
                <c:pt idx="12">
                  <c:v>95</c:v>
                </c:pt>
                <c:pt idx="13">
                  <c:v>96.666666666666671</c:v>
                </c:pt>
                <c:pt idx="14">
                  <c:v>98.333333333333329</c:v>
                </c:pt>
                <c:pt idx="15">
                  <c:v>100</c:v>
                </c:pt>
                <c:pt idx="16">
                  <c:v>101.66666666666667</c:v>
                </c:pt>
                <c:pt idx="17">
                  <c:v>103.33333333333333</c:v>
                </c:pt>
                <c:pt idx="18">
                  <c:v>105</c:v>
                </c:pt>
                <c:pt idx="19">
                  <c:v>106.66666666666667</c:v>
                </c:pt>
                <c:pt idx="20">
                  <c:v>108.33333333333333</c:v>
                </c:pt>
                <c:pt idx="21">
                  <c:v>110</c:v>
                </c:pt>
                <c:pt idx="22">
                  <c:v>111.66666666666667</c:v>
                </c:pt>
                <c:pt idx="23">
                  <c:v>113.33333333333333</c:v>
                </c:pt>
                <c:pt idx="24">
                  <c:v>115</c:v>
                </c:pt>
                <c:pt idx="25">
                  <c:v>116.66666666666667</c:v>
                </c:pt>
                <c:pt idx="26">
                  <c:v>118.33333333333333</c:v>
                </c:pt>
                <c:pt idx="27">
                  <c:v>120</c:v>
                </c:pt>
                <c:pt idx="28">
                  <c:v>121.66666666666667</c:v>
                </c:pt>
                <c:pt idx="29">
                  <c:v>123.33333333333333</c:v>
                </c:pt>
                <c:pt idx="30">
                  <c:v>125</c:v>
                </c:pt>
                <c:pt idx="31">
                  <c:v>126.66666666666667</c:v>
                </c:pt>
                <c:pt idx="32">
                  <c:v>128.33333333333334</c:v>
                </c:pt>
                <c:pt idx="33">
                  <c:v>130</c:v>
                </c:pt>
                <c:pt idx="34">
                  <c:v>131.66666666666666</c:v>
                </c:pt>
              </c:numCache>
            </c:numRef>
          </c:xVal>
          <c:yVal>
            <c:numRef>
              <c:f>'s3=75'!$F$11:$F$36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C1-447D-8E29-034EE11B0C1C}"/>
            </c:ext>
          </c:extLst>
        </c:ser>
        <c:ser>
          <c:idx val="1"/>
          <c:order val="1"/>
          <c:tx>
            <c:v>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's3=75'!$P$4:$P$5</c:f>
              <c:numCache>
                <c:formatCode>General</c:formatCode>
                <c:ptCount val="2"/>
                <c:pt idx="0">
                  <c:v>0</c:v>
                </c:pt>
                <c:pt idx="1">
                  <c:v>160</c:v>
                </c:pt>
              </c:numCache>
            </c:numRef>
          </c:xVal>
          <c:yVal>
            <c:numRef>
              <c:f>'s3=75'!$Q$4:$Q$5</c:f>
              <c:numCache>
                <c:formatCode>General</c:formatCode>
                <c:ptCount val="2"/>
                <c:pt idx="0">
                  <c:v>0</c:v>
                </c:pt>
                <c:pt idx="1">
                  <c:v>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C1-447D-8E29-034EE11B0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ax val="1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74612642330493E-2"/>
          <c:y val="6.2606715993170178E-2"/>
          <c:w val="0.87119739001973029"/>
          <c:h val="0.7873199111748215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's3=100'!$X$11:$X$45</c:f>
              <c:numCache>
                <c:formatCode>0.0000</c:formatCode>
                <c:ptCount val="35"/>
                <c:pt idx="0">
                  <c:v>0</c:v>
                </c:pt>
                <c:pt idx="1">
                  <c:v>3.0858909297965117E-4</c:v>
                </c:pt>
                <c:pt idx="2">
                  <c:v>8.8126492893734294E-4</c:v>
                </c:pt>
                <c:pt idx="3">
                  <c:v>1.7682075337040269E-3</c:v>
                </c:pt>
                <c:pt idx="4">
                  <c:v>3.0103361877557647E-3</c:v>
                </c:pt>
                <c:pt idx="5">
                  <c:v>4.6410538818055791E-3</c:v>
                </c:pt>
                <c:pt idx="6">
                  <c:v>6.6878655830317204E-3</c:v>
                </c:pt>
                <c:pt idx="7">
                  <c:v>9.1738715290317092E-3</c:v>
                </c:pt>
                <c:pt idx="8">
                  <c:v>1.2119139296852996E-2</c:v>
                </c:pt>
                <c:pt idx="9">
                  <c:v>1.5541964357863432E-2</c:v>
                </c:pt>
                <c:pt idx="10">
                  <c:v>1.9460035853189939E-2</c:v>
                </c:pt>
                <c:pt idx="11">
                  <c:v>2.3891531337514961E-2</c:v>
                </c:pt>
                <c:pt idx="12">
                  <c:v>2.885617105586339E-2</c:v>
                </c:pt>
                <c:pt idx="13">
                  <c:v>3.4376269353246398E-2</c:v>
                </c:pt>
                <c:pt idx="14">
                  <c:v>4.2046274981371992E-2</c:v>
                </c:pt>
                <c:pt idx="15">
                  <c:v>5.0325419518690635E-2</c:v>
                </c:pt>
                <c:pt idx="16">
                  <c:v>5.924699316467269E-2</c:v>
                </c:pt>
                <c:pt idx="17">
                  <c:v>6.8852770903258004E-2</c:v>
                </c:pt>
                <c:pt idx="18">
                  <c:v>7.9194947774150218E-2</c:v>
                </c:pt>
                <c:pt idx="19">
                  <c:v>9.0338640599460229E-2</c:v>
                </c:pt>
                <c:pt idx="20">
                  <c:v>0.10236520646974559</c:v>
                </c:pt>
                <c:pt idx="21">
                  <c:v>0.11537675046067067</c:v>
                </c:pt>
                <c:pt idx="22">
                  <c:v>0.1295023951650745</c:v>
                </c:pt>
                <c:pt idx="23">
                  <c:v>0.14490722224233624</c:v>
                </c:pt>
                <c:pt idx="24">
                  <c:v>0.16180538634968591</c:v>
                </c:pt>
                <c:pt idx="25">
                  <c:v>0.18047997774903612</c:v>
                </c:pt>
                <c:pt idx="26">
                  <c:v>0.20131427177204961</c:v>
                </c:pt>
                <c:pt idx="27">
                  <c:v>0.22484319791736368</c:v>
                </c:pt>
                <c:pt idx="28">
                  <c:v>0.25184303762461036</c:v>
                </c:pt>
                <c:pt idx="29">
                  <c:v>0.28349933284686002</c:v>
                </c:pt>
                <c:pt idx="30">
                  <c:v>0.32175207119691362</c:v>
                </c:pt>
                <c:pt idx="31">
                  <c:v>0.37010278650867401</c:v>
                </c:pt>
                <c:pt idx="32">
                  <c:v>0.43589623153071172</c:v>
                </c:pt>
                <c:pt idx="33">
                  <c:v>0.5391705923317851</c:v>
                </c:pt>
                <c:pt idx="34">
                  <c:v>0.78156292453777643</c:v>
                </c:pt>
              </c:numCache>
            </c:numRef>
          </c:xVal>
          <c:yVal>
            <c:numRef>
              <c:f>'s3=100'!$W$11:$W$45</c:f>
              <c:numCache>
                <c:formatCode>0.0000</c:formatCode>
                <c:ptCount val="35"/>
                <c:pt idx="0" formatCode="General">
                  <c:v>0</c:v>
                </c:pt>
                <c:pt idx="1">
                  <c:v>2.0450374299266151E-4</c:v>
                </c:pt>
                <c:pt idx="2">
                  <c:v>6.7477302493089669E-4</c:v>
                </c:pt>
                <c:pt idx="3">
                  <c:v>1.4609345765355748E-3</c:v>
                </c:pt>
                <c:pt idx="4">
                  <c:v>2.6038568813809629E-3</c:v>
                </c:pt>
                <c:pt idx="5">
                  <c:v>4.1368944777506805E-3</c:v>
                </c:pt>
                <c:pt idx="6">
                  <c:v>6.0875060827767251E-3</c:v>
                </c:pt>
                <c:pt idx="7">
                  <c:v>8.4787477549079625E-3</c:v>
                </c:pt>
                <c:pt idx="8">
                  <c:v>1.1330644841123274E-2</c:v>
                </c:pt>
                <c:pt idx="9">
                  <c:v>1.4661452418811878E-2</c:v>
                </c:pt>
                <c:pt idx="10">
                  <c:v>1.848882096629258E-2</c:v>
                </c:pt>
                <c:pt idx="11">
                  <c:v>2.2830891009079486E-2</c:v>
                </c:pt>
                <c:pt idx="12">
                  <c:v>2.7707347305911158E-2</c:v>
                </c:pt>
                <c:pt idx="13">
                  <c:v>3.3140470173852986E-2</c:v>
                </c:pt>
                <c:pt idx="14">
                  <c:v>3.9156229662737102E-2</c:v>
                </c:pt>
                <c:pt idx="15">
                  <c:v>4.5785478748037151E-2</c:v>
                </c:pt>
                <c:pt idx="16">
                  <c:v>5.3065316317306203E-2</c:v>
                </c:pt>
                <c:pt idx="17">
                  <c:v>6.1040712092961802E-2</c:v>
                </c:pt>
                <c:pt idx="18">
                  <c:v>6.9766517743210105E-2</c:v>
                </c:pt>
                <c:pt idx="19">
                  <c:v>7.9310037623020788E-2</c:v>
                </c:pt>
                <c:pt idx="20">
                  <c:v>8.9754409368361501E-2</c:v>
                </c:pt>
                <c:pt idx="21">
                  <c:v>0.10120316700621552</c:v>
                </c:pt>
                <c:pt idx="22">
                  <c:v>0.11378655953052906</c:v>
                </c:pt>
                <c:pt idx="23">
                  <c:v>0.12767053561279393</c:v>
                </c:pt>
                <c:pt idx="24">
                  <c:v>0.1430698953280197</c:v>
                </c:pt>
                <c:pt idx="25">
                  <c:v>0.16026818571879989</c:v>
                </c:pt>
                <c:pt idx="26">
                  <c:v>0.17964897889811726</c:v>
                </c:pt>
                <c:pt idx="27">
                  <c:v>0.20174736595622456</c:v>
                </c:pt>
                <c:pt idx="28">
                  <c:v>0.22733967617225662</c:v>
                </c:pt>
                <c:pt idx="29">
                  <c:v>0.25761140406845762</c:v>
                </c:pt>
                <c:pt idx="30">
                  <c:v>0.29450241045767522</c:v>
                </c:pt>
                <c:pt idx="31">
                  <c:v>0.34151403666031477</c:v>
                </c:pt>
                <c:pt idx="32">
                  <c:v>0.4059907889046025</c:v>
                </c:pt>
                <c:pt idx="33">
                  <c:v>0.50797056275118524</c:v>
                </c:pt>
                <c:pt idx="34">
                  <c:v>0.74909008789044795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BB-4DB4-8BC9-CA7ECCF2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's3=125'!$F$9</c:f>
              <c:strCache>
                <c:ptCount val="1"/>
                <c:pt idx="0">
                  <c:v>q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's3=125'!$E$11:$E$54</c:f>
              <c:numCache>
                <c:formatCode>0.0</c:formatCode>
                <c:ptCount val="44"/>
                <c:pt idx="0">
                  <c:v>125</c:v>
                </c:pt>
                <c:pt idx="1">
                  <c:v>126.66666666666667</c:v>
                </c:pt>
                <c:pt idx="2">
                  <c:v>128.33333333333334</c:v>
                </c:pt>
                <c:pt idx="3">
                  <c:v>130</c:v>
                </c:pt>
                <c:pt idx="4">
                  <c:v>131.66666666666666</c:v>
                </c:pt>
                <c:pt idx="5">
                  <c:v>133.33333333333334</c:v>
                </c:pt>
                <c:pt idx="6">
                  <c:v>135</c:v>
                </c:pt>
                <c:pt idx="7">
                  <c:v>136.66666666666666</c:v>
                </c:pt>
                <c:pt idx="8">
                  <c:v>138.33333333333334</c:v>
                </c:pt>
                <c:pt idx="9">
                  <c:v>140</c:v>
                </c:pt>
                <c:pt idx="10">
                  <c:v>141.66666666666666</c:v>
                </c:pt>
                <c:pt idx="11">
                  <c:v>143.33333333333334</c:v>
                </c:pt>
                <c:pt idx="12">
                  <c:v>145</c:v>
                </c:pt>
                <c:pt idx="13">
                  <c:v>146.66666666666666</c:v>
                </c:pt>
                <c:pt idx="14">
                  <c:v>148.33333333333334</c:v>
                </c:pt>
                <c:pt idx="15">
                  <c:v>150</c:v>
                </c:pt>
                <c:pt idx="16">
                  <c:v>151.66666666666666</c:v>
                </c:pt>
                <c:pt idx="17">
                  <c:v>153.33333333333334</c:v>
                </c:pt>
                <c:pt idx="18">
                  <c:v>155</c:v>
                </c:pt>
                <c:pt idx="19">
                  <c:v>156.66666666666666</c:v>
                </c:pt>
                <c:pt idx="20">
                  <c:v>158.33333333333334</c:v>
                </c:pt>
                <c:pt idx="21">
                  <c:v>160</c:v>
                </c:pt>
                <c:pt idx="22">
                  <c:v>161.66666666666666</c:v>
                </c:pt>
                <c:pt idx="23">
                  <c:v>163.33333333333334</c:v>
                </c:pt>
                <c:pt idx="24">
                  <c:v>165</c:v>
                </c:pt>
                <c:pt idx="25">
                  <c:v>166.66666666666666</c:v>
                </c:pt>
                <c:pt idx="26">
                  <c:v>168.33333333333334</c:v>
                </c:pt>
                <c:pt idx="27">
                  <c:v>170</c:v>
                </c:pt>
                <c:pt idx="28">
                  <c:v>171.66666666666666</c:v>
                </c:pt>
                <c:pt idx="29">
                  <c:v>173.33333333333334</c:v>
                </c:pt>
                <c:pt idx="30">
                  <c:v>175</c:v>
                </c:pt>
                <c:pt idx="31">
                  <c:v>176.66666666666666</c:v>
                </c:pt>
                <c:pt idx="32">
                  <c:v>178.33333333333334</c:v>
                </c:pt>
                <c:pt idx="33">
                  <c:v>180</c:v>
                </c:pt>
                <c:pt idx="34">
                  <c:v>181.66666666666666</c:v>
                </c:pt>
                <c:pt idx="35">
                  <c:v>183.33333333333334</c:v>
                </c:pt>
                <c:pt idx="36">
                  <c:v>185</c:v>
                </c:pt>
                <c:pt idx="37">
                  <c:v>186.66666666666666</c:v>
                </c:pt>
                <c:pt idx="38">
                  <c:v>188.33333333333334</c:v>
                </c:pt>
                <c:pt idx="39">
                  <c:v>190</c:v>
                </c:pt>
                <c:pt idx="40">
                  <c:v>191.66666666666666</c:v>
                </c:pt>
                <c:pt idx="41">
                  <c:v>193.33333333333334</c:v>
                </c:pt>
                <c:pt idx="42">
                  <c:v>195</c:v>
                </c:pt>
                <c:pt idx="43">
                  <c:v>196.66666666666666</c:v>
                </c:pt>
              </c:numCache>
            </c:numRef>
          </c:xVal>
          <c:yVal>
            <c:numRef>
              <c:f>'s3=125'!$F$11:$F$54</c:f>
              <c:numCache>
                <c:formatCode>General</c:formatCode>
                <c:ptCount val="4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0D-42CD-970A-F33CD02E585F}"/>
            </c:ext>
          </c:extLst>
        </c:ser>
        <c:ser>
          <c:idx val="1"/>
          <c:order val="1"/>
          <c:tx>
            <c:v>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's3=125'!$P$4:$P$5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's3=125'!$Q$4:$Q$5</c:f>
              <c:numCache>
                <c:formatCode>General</c:formatCode>
                <c:ptCount val="2"/>
                <c:pt idx="0">
                  <c:v>0</c:v>
                </c:pt>
                <c:pt idx="1">
                  <c:v>220.00000000000003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0D-42CD-970A-F33CD02E5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ax val="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9519507296025"/>
          <c:y val="1.8939398458458233E-2"/>
          <c:w val="0.79629575713725553"/>
          <c:h val="0.828295507954628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's3=125'!$E$11:$E$54</c:f>
              <c:numCache>
                <c:formatCode>0.0</c:formatCode>
                <c:ptCount val="44"/>
                <c:pt idx="0">
                  <c:v>125</c:v>
                </c:pt>
                <c:pt idx="1">
                  <c:v>126.66666666666667</c:v>
                </c:pt>
                <c:pt idx="2">
                  <c:v>128.33333333333334</c:v>
                </c:pt>
                <c:pt idx="3">
                  <c:v>130</c:v>
                </c:pt>
                <c:pt idx="4">
                  <c:v>131.66666666666666</c:v>
                </c:pt>
                <c:pt idx="5">
                  <c:v>133.33333333333334</c:v>
                </c:pt>
                <c:pt idx="6">
                  <c:v>135</c:v>
                </c:pt>
                <c:pt idx="7">
                  <c:v>136.66666666666666</c:v>
                </c:pt>
                <c:pt idx="8">
                  <c:v>138.33333333333334</c:v>
                </c:pt>
                <c:pt idx="9">
                  <c:v>140</c:v>
                </c:pt>
                <c:pt idx="10">
                  <c:v>141.66666666666666</c:v>
                </c:pt>
                <c:pt idx="11">
                  <c:v>143.33333333333334</c:v>
                </c:pt>
                <c:pt idx="12">
                  <c:v>145</c:v>
                </c:pt>
                <c:pt idx="13">
                  <c:v>146.66666666666666</c:v>
                </c:pt>
                <c:pt idx="14">
                  <c:v>148.33333333333334</c:v>
                </c:pt>
                <c:pt idx="15">
                  <c:v>150</c:v>
                </c:pt>
                <c:pt idx="16">
                  <c:v>151.66666666666666</c:v>
                </c:pt>
                <c:pt idx="17">
                  <c:v>153.33333333333334</c:v>
                </c:pt>
                <c:pt idx="18">
                  <c:v>155</c:v>
                </c:pt>
                <c:pt idx="19">
                  <c:v>156.66666666666666</c:v>
                </c:pt>
                <c:pt idx="20">
                  <c:v>158.33333333333334</c:v>
                </c:pt>
                <c:pt idx="21">
                  <c:v>160</c:v>
                </c:pt>
                <c:pt idx="22">
                  <c:v>161.66666666666666</c:v>
                </c:pt>
                <c:pt idx="23">
                  <c:v>163.33333333333334</c:v>
                </c:pt>
                <c:pt idx="24">
                  <c:v>165</c:v>
                </c:pt>
                <c:pt idx="25">
                  <c:v>166.66666666666666</c:v>
                </c:pt>
                <c:pt idx="26">
                  <c:v>168.33333333333334</c:v>
                </c:pt>
                <c:pt idx="27">
                  <c:v>170</c:v>
                </c:pt>
                <c:pt idx="28">
                  <c:v>171.66666666666666</c:v>
                </c:pt>
                <c:pt idx="29">
                  <c:v>173.33333333333334</c:v>
                </c:pt>
                <c:pt idx="30">
                  <c:v>175</c:v>
                </c:pt>
                <c:pt idx="31">
                  <c:v>176.66666666666666</c:v>
                </c:pt>
                <c:pt idx="32">
                  <c:v>178.33333333333334</c:v>
                </c:pt>
                <c:pt idx="33">
                  <c:v>180</c:v>
                </c:pt>
                <c:pt idx="34">
                  <c:v>181.66666666666666</c:v>
                </c:pt>
                <c:pt idx="35">
                  <c:v>183.33333333333334</c:v>
                </c:pt>
                <c:pt idx="36">
                  <c:v>185</c:v>
                </c:pt>
                <c:pt idx="37">
                  <c:v>186.66666666666666</c:v>
                </c:pt>
                <c:pt idx="38">
                  <c:v>188.33333333333334</c:v>
                </c:pt>
                <c:pt idx="39">
                  <c:v>190</c:v>
                </c:pt>
                <c:pt idx="40">
                  <c:v>191.66666666666666</c:v>
                </c:pt>
                <c:pt idx="41">
                  <c:v>193.33333333333334</c:v>
                </c:pt>
                <c:pt idx="42">
                  <c:v>195</c:v>
                </c:pt>
                <c:pt idx="43">
                  <c:v>196.66666666666666</c:v>
                </c:pt>
              </c:numCache>
            </c:numRef>
          </c:xVal>
          <c:yVal>
            <c:numRef>
              <c:f>'s3=125'!$S$11:$S$54</c:f>
              <c:numCache>
                <c:formatCode>0.000</c:formatCode>
                <c:ptCount val="44"/>
                <c:pt idx="0">
                  <c:v>2.15</c:v>
                </c:pt>
                <c:pt idx="1">
                  <c:v>2.1492105263157892</c:v>
                </c:pt>
                <c:pt idx="2">
                  <c:v>2.1484313055365685</c:v>
                </c:pt>
                <c:pt idx="3">
                  <c:v>2.1476620747673376</c:v>
                </c:pt>
                <c:pt idx="4">
                  <c:v>2.1469025810964517</c:v>
                </c:pt>
                <c:pt idx="5">
                  <c:v>2.1461525810964517</c:v>
                </c:pt>
                <c:pt idx="6">
                  <c:v>2.145411840355711</c:v>
                </c:pt>
                <c:pt idx="7">
                  <c:v>2.144680133038638</c:v>
                </c:pt>
                <c:pt idx="8">
                  <c:v>2.1439572414723731</c:v>
                </c:pt>
                <c:pt idx="9">
                  <c:v>2.1324947335017939</c:v>
                </c:pt>
                <c:pt idx="10">
                  <c:v>2.1207570714137018</c:v>
                </c:pt>
                <c:pt idx="11">
                  <c:v>2.1087949496119474</c:v>
                </c:pt>
                <c:pt idx="12">
                  <c:v>2.0966544255629085</c:v>
                </c:pt>
                <c:pt idx="13">
                  <c:v>2.0843771019299231</c:v>
                </c:pt>
                <c:pt idx="14">
                  <c:v>2.0720003549798238</c:v>
                </c:pt>
                <c:pt idx="15">
                  <c:v>2.0595575933633512</c:v>
                </c:pt>
                <c:pt idx="16">
                  <c:v>2.0470785342559039</c:v>
                </c:pt>
                <c:pt idx="17">
                  <c:v>2.0345894865061629</c:v>
                </c:pt>
                <c:pt idx="18">
                  <c:v>2.0221136328001608</c:v>
                </c:pt>
                <c:pt idx="19">
                  <c:v>2.0096713048757096</c:v>
                </c:pt>
                <c:pt idx="20">
                  <c:v>1.9972802475167866</c:v>
                </c:pt>
                <c:pt idx="21">
                  <c:v>1.9849558684397637</c:v>
                </c:pt>
                <c:pt idx="22">
                  <c:v>1.9727114722849282</c:v>
                </c:pt>
                <c:pt idx="23">
                  <c:v>1.9605584777843976</c:v>
                </c:pt>
                <c:pt idx="24">
                  <c:v>1.9485066178289481</c:v>
                </c:pt>
                <c:pt idx="25">
                  <c:v>1.936564122637257</c:v>
                </c:pt>
                <c:pt idx="26">
                  <c:v>1.9247378865740903</c:v>
                </c:pt>
                <c:pt idx="27">
                  <c:v>1.9130336193974076</c:v>
                </c:pt>
                <c:pt idx="28">
                  <c:v>1.9014559828623743</c:v>
                </c:pt>
                <c:pt idx="29">
                  <c:v>1.8900087136929835</c:v>
                </c:pt>
                <c:pt idx="30">
                  <c:v>1.8786947339657809</c:v>
                </c:pt>
                <c:pt idx="31">
                  <c:v>1.8675162499482658</c:v>
                </c:pt>
                <c:pt idx="32">
                  <c:v>1.8564748404073037</c:v>
                </c:pt>
                <c:pt idx="33">
                  <c:v>1.8455715353584494</c:v>
                </c:pt>
                <c:pt idx="34">
                  <c:v>1.8348068861716487</c:v>
                </c:pt>
                <c:pt idx="35">
                  <c:v>1.8241810278870592</c:v>
                </c:pt>
                <c:pt idx="36">
                  <c:v>1.8136937345301607</c:v>
                </c:pt>
                <c:pt idx="37">
                  <c:v>1.8033444681504354</c:v>
                </c:pt>
                <c:pt idx="38">
                  <c:v>1.7931324222444334</c:v>
                </c:pt>
                <c:pt idx="39">
                  <c:v>1.7830565601632282</c:v>
                </c:pt>
                <c:pt idx="40">
                  <c:v>1.7731156490468287</c:v>
                </c:pt>
                <c:pt idx="41">
                  <c:v>1.7633082897745338</c:v>
                </c:pt>
                <c:pt idx="42">
                  <c:v>1.7536329433706661</c:v>
                </c:pt>
                <c:pt idx="43">
                  <c:v>1.7440879542596555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71-48EB-B6EC-B8C1868ECD65}"/>
            </c:ext>
          </c:extLst>
        </c:ser>
        <c:ser>
          <c:idx val="1"/>
          <c:order val="1"/>
          <c:tx>
            <c:v>LCN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's3=125'!$Z$10:$Z$29</c:f>
              <c:numCache>
                <c:formatCode>General</c:formatCode>
                <c:ptCount val="20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  <c:pt idx="14">
                  <c:v>200</c:v>
                </c:pt>
              </c:numCache>
            </c:numRef>
          </c:xVal>
          <c:yVal>
            <c:numRef>
              <c:f>'s3=125'!$AA$10:$AA$29</c:f>
              <c:numCache>
                <c:formatCode>0.000</c:formatCode>
                <c:ptCount val="20"/>
                <c:pt idx="0">
                  <c:v>2.5495589544719843</c:v>
                </c:pt>
                <c:pt idx="1">
                  <c:v>2.480499449909372</c:v>
                </c:pt>
                <c:pt idx="2">
                  <c:v>2.4206773860135864</c:v>
                </c:pt>
                <c:pt idx="3">
                  <c:v>2.3679105860395264</c:v>
                </c:pt>
                <c:pt idx="4">
                  <c:v>2.32070907502482</c:v>
                </c:pt>
                <c:pt idx="5">
                  <c:v>2.2780101144724823</c:v>
                </c:pt>
                <c:pt idx="6">
                  <c:v>2.2390290175811285</c:v>
                </c:pt>
                <c:pt idx="7">
                  <c:v>2.2031698845433842</c:v>
                </c:pt>
                <c:pt idx="8">
                  <c:v>2.169969513018517</c:v>
                </c:pt>
                <c:pt idx="9">
                  <c:v>2.1390607065923626</c:v>
                </c:pt>
                <c:pt idx="10">
                  <c:v>2.1101474491227306</c:v>
                </c:pt>
                <c:pt idx="11">
                  <c:v>2.0829876185489677</c:v>
                </c:pt>
                <c:pt idx="12">
                  <c:v>2.057380649148671</c:v>
                </c:pt>
                <c:pt idx="13">
                  <c:v>2.0331585340195875</c:v>
                </c:pt>
                <c:pt idx="14">
                  <c:v>2.0101791381339646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71-48EB-B6EC-B8C1868ECD6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's3=125'!$AC$10:$AC$24</c:f>
              <c:numCache>
                <c:formatCode>General</c:formatCode>
                <c:ptCount val="1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  <c:pt idx="14">
                  <c:v>200</c:v>
                </c:pt>
              </c:numCache>
            </c:numRef>
          </c:xVal>
          <c:yVal>
            <c:numRef>
              <c:f>'s3=125'!$AD$10:$AD$24</c:f>
              <c:numCache>
                <c:formatCode>0.000</c:formatCode>
                <c:ptCount val="15"/>
                <c:pt idx="0">
                  <c:v>2.2806178484147255</c:v>
                </c:pt>
                <c:pt idx="1">
                  <c:v>2.2115583438521131</c:v>
                </c:pt>
                <c:pt idx="2">
                  <c:v>2.1517362799563275</c:v>
                </c:pt>
                <c:pt idx="3">
                  <c:v>2.0989694799822676</c:v>
                </c:pt>
                <c:pt idx="4">
                  <c:v>2.0517679689675612</c:v>
                </c:pt>
                <c:pt idx="5">
                  <c:v>2.0090690084152234</c:v>
                </c:pt>
                <c:pt idx="6">
                  <c:v>1.9700879115238696</c:v>
                </c:pt>
                <c:pt idx="7">
                  <c:v>1.9342287784861254</c:v>
                </c:pt>
                <c:pt idx="8">
                  <c:v>1.9010284069612582</c:v>
                </c:pt>
                <c:pt idx="9">
                  <c:v>1.8701196005351037</c:v>
                </c:pt>
                <c:pt idx="10">
                  <c:v>1.8412063430654717</c:v>
                </c:pt>
                <c:pt idx="11">
                  <c:v>1.8140465124917089</c:v>
                </c:pt>
                <c:pt idx="12">
                  <c:v>1.7884395430914122</c:v>
                </c:pt>
                <c:pt idx="13">
                  <c:v>1.7642174279623286</c:v>
                </c:pt>
                <c:pt idx="14">
                  <c:v>1.7412380320767058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71-48EB-B6EC-B8C1868EC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logBase val="2.7"/>
          <c:orientation val="minMax"/>
          <c:max val="2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ax val="2.2000000000000002"/>
          <c:min val="1.7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708016402456932"/>
          <c:y val="0.61370039918337982"/>
          <c:w val="0.17130713970232503"/>
          <c:h val="0.19063214853779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9233279622708"/>
          <c:y val="0.11881985715413901"/>
          <c:w val="0.77814386273160607"/>
          <c:h val="0.7882213083495569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3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88-48B9-8182-5986137675D3}"/>
              </c:ext>
            </c:extLst>
          </c:dPt>
          <c:dPt>
            <c:idx val="34"/>
            <c:marker>
              <c:symbol val="circle"/>
              <c:size val="3"/>
              <c:spPr>
                <a:solidFill>
                  <a:schemeClr val="accent1"/>
                </a:solidFill>
                <a:ln w="317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88-48B9-8182-5986137675D3}"/>
              </c:ext>
            </c:extLst>
          </c:dPt>
          <c:xVal>
            <c:numRef>
              <c:f>'s3=125'!$X$11:$X$54</c:f>
              <c:numCache>
                <c:formatCode>0.0000</c:formatCode>
                <c:ptCount val="44"/>
                <c:pt idx="0">
                  <c:v>0</c:v>
                </c:pt>
                <c:pt idx="1">
                  <c:v>2.1012181720607168E-4</c:v>
                </c:pt>
                <c:pt idx="2">
                  <c:v>5.7821403679803041E-4</c:v>
                </c:pt>
                <c:pt idx="3">
                  <c:v>1.1320033339706813E-3</c:v>
                </c:pt>
                <c:pt idx="4">
                  <c:v>1.8950682584438056E-3</c:v>
                </c:pt>
                <c:pt idx="5">
                  <c:v>2.8874329397660502E-3</c:v>
                </c:pt>
                <c:pt idx="6">
                  <c:v>4.1261275073818018E-3</c:v>
                </c:pt>
                <c:pt idx="7">
                  <c:v>5.6257158758214534E-3</c:v>
                </c:pt>
                <c:pt idx="8">
                  <c:v>7.3987909782989719E-3</c:v>
                </c:pt>
                <c:pt idx="9">
                  <c:v>1.0593815963316941E-2</c:v>
                </c:pt>
                <c:pt idx="10">
                  <c:v>1.411342878442891E-2</c:v>
                </c:pt>
                <c:pt idx="11">
                  <c:v>1.7961583434343727E-2</c:v>
                </c:pt>
                <c:pt idx="12">
                  <c:v>2.2142434832973609E-2</c:v>
                </c:pt>
                <c:pt idx="13">
                  <c:v>2.6660680484490801E-2</c:v>
                </c:pt>
                <c:pt idx="14">
                  <c:v>3.1521884039067714E-2</c:v>
                </c:pt>
                <c:pt idx="15">
                  <c:v>3.6732789682942406E-2</c:v>
                </c:pt>
                <c:pt idx="16">
                  <c:v>4.2301637205105318E-2</c:v>
                </c:pt>
                <c:pt idx="17">
                  <c:v>4.8238488735771981E-2</c:v>
                </c:pt>
                <c:pt idx="18">
                  <c:v>5.4555579678203237E-2</c:v>
                </c:pt>
                <c:pt idx="19">
                  <c:v>6.1267708460321382E-2</c:v>
                </c:pt>
                <c:pt idx="20">
                  <c:v>6.8392682678311278E-2</c:v>
                </c:pt>
                <c:pt idx="21">
                  <c:v>7.5951843351747331E-2</c:v>
                </c:pt>
                <c:pt idx="22">
                  <c:v>8.3970694872912699E-2</c:v>
                </c:pt>
                <c:pt idx="23">
                  <c:v>9.2479676566502828E-2</c:v>
                </c:pt>
                <c:pt idx="24">
                  <c:v>0.10151512371507529</c:v>
                </c:pt>
                <c:pt idx="25">
                  <c:v>0.11112048319688045</c:v>
                </c:pt>
                <c:pt idx="26">
                  <c:v>0.12134787427233673</c:v>
                </c:pt>
                <c:pt idx="27">
                  <c:v>0.13226012296118619</c:v>
                </c:pt>
                <c:pt idx="28">
                  <c:v>0.14393345615733447</c:v>
                </c:pt>
                <c:pt idx="29">
                  <c:v>0.15646113146738422</c:v>
                </c:pt>
                <c:pt idx="30">
                  <c:v>0.16995842225958824</c:v>
                </c:pt>
                <c:pt idx="31">
                  <c:v>0.18456961343424216</c:v>
                </c:pt>
                <c:pt idx="32">
                  <c:v>0.20047806486568082</c:v>
                </c:pt>
                <c:pt idx="33">
                  <c:v>0.21792110916044583</c:v>
                </c:pt>
                <c:pt idx="34">
                  <c:v>0.23721286278765766</c:v>
                </c:pt>
                <c:pt idx="35">
                  <c:v>0.25878058890436223</c:v>
                </c:pt>
                <c:pt idx="36">
                  <c:v>0.28322556844956381</c:v>
                </c:pt>
                <c:pt idx="37">
                  <c:v>0.31143138040259749</c:v>
                </c:pt>
                <c:pt idx="38">
                  <c:v>0.34477206304540736</c:v>
                </c:pt>
                <c:pt idx="39">
                  <c:v>0.38555570838683856</c:v>
                </c:pt>
                <c:pt idx="40">
                  <c:v>0.43811640240255406</c:v>
                </c:pt>
                <c:pt idx="41">
                  <c:v>0.51216127984115589</c:v>
                </c:pt>
                <c:pt idx="42">
                  <c:v>0.63789428616658517</c:v>
                </c:pt>
                <c:pt idx="43">
                  <c:v>1.0607347157604126</c:v>
                </c:pt>
              </c:numCache>
            </c:numRef>
          </c:xVal>
          <c:yVal>
            <c:numRef>
              <c:f>'s3=125'!$D$11:$D$54</c:f>
              <c:numCache>
                <c:formatCode>General</c:formatCode>
                <c:ptCount val="4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88-48B9-8182-59861376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s1-s3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4872706754177"/>
          <c:y val="6.2606715993170178E-2"/>
          <c:w val="0.7932522392648238"/>
          <c:h val="0.852342299103733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's3=125'!$X$11:$X$54</c:f>
              <c:numCache>
                <c:formatCode>0.0000</c:formatCode>
                <c:ptCount val="44"/>
                <c:pt idx="0">
                  <c:v>0</c:v>
                </c:pt>
                <c:pt idx="1">
                  <c:v>2.1012181720607168E-4</c:v>
                </c:pt>
                <c:pt idx="2">
                  <c:v>5.7821403679803041E-4</c:v>
                </c:pt>
                <c:pt idx="3">
                  <c:v>1.1320033339706813E-3</c:v>
                </c:pt>
                <c:pt idx="4">
                  <c:v>1.8950682584438056E-3</c:v>
                </c:pt>
                <c:pt idx="5">
                  <c:v>2.8874329397660502E-3</c:v>
                </c:pt>
                <c:pt idx="6">
                  <c:v>4.1261275073818018E-3</c:v>
                </c:pt>
                <c:pt idx="7">
                  <c:v>5.6257158758214534E-3</c:v>
                </c:pt>
                <c:pt idx="8">
                  <c:v>7.3987909782989719E-3</c:v>
                </c:pt>
                <c:pt idx="9">
                  <c:v>1.0593815963316941E-2</c:v>
                </c:pt>
                <c:pt idx="10">
                  <c:v>1.411342878442891E-2</c:v>
                </c:pt>
                <c:pt idx="11">
                  <c:v>1.7961583434343727E-2</c:v>
                </c:pt>
                <c:pt idx="12">
                  <c:v>2.2142434832973609E-2</c:v>
                </c:pt>
                <c:pt idx="13">
                  <c:v>2.6660680484490801E-2</c:v>
                </c:pt>
                <c:pt idx="14">
                  <c:v>3.1521884039067714E-2</c:v>
                </c:pt>
                <c:pt idx="15">
                  <c:v>3.6732789682942406E-2</c:v>
                </c:pt>
                <c:pt idx="16">
                  <c:v>4.2301637205105318E-2</c:v>
                </c:pt>
                <c:pt idx="17">
                  <c:v>4.8238488735771981E-2</c:v>
                </c:pt>
                <c:pt idx="18">
                  <c:v>5.4555579678203237E-2</c:v>
                </c:pt>
                <c:pt idx="19">
                  <c:v>6.1267708460321382E-2</c:v>
                </c:pt>
                <c:pt idx="20">
                  <c:v>6.8392682678311278E-2</c:v>
                </c:pt>
                <c:pt idx="21">
                  <c:v>7.5951843351747331E-2</c:v>
                </c:pt>
                <c:pt idx="22">
                  <c:v>8.3970694872912699E-2</c:v>
                </c:pt>
                <c:pt idx="23">
                  <c:v>9.2479676566502828E-2</c:v>
                </c:pt>
                <c:pt idx="24">
                  <c:v>0.10151512371507529</c:v>
                </c:pt>
                <c:pt idx="25">
                  <c:v>0.11112048319688045</c:v>
                </c:pt>
                <c:pt idx="26">
                  <c:v>0.12134787427233673</c:v>
                </c:pt>
                <c:pt idx="27">
                  <c:v>0.13226012296118619</c:v>
                </c:pt>
                <c:pt idx="28">
                  <c:v>0.14393345615733447</c:v>
                </c:pt>
                <c:pt idx="29">
                  <c:v>0.15646113146738422</c:v>
                </c:pt>
                <c:pt idx="30">
                  <c:v>0.16995842225958824</c:v>
                </c:pt>
                <c:pt idx="31">
                  <c:v>0.18456961343424216</c:v>
                </c:pt>
                <c:pt idx="32">
                  <c:v>0.20047806486568082</c:v>
                </c:pt>
                <c:pt idx="33">
                  <c:v>0.21792110916044583</c:v>
                </c:pt>
                <c:pt idx="34">
                  <c:v>0.23721286278765766</c:v>
                </c:pt>
                <c:pt idx="35">
                  <c:v>0.25878058890436223</c:v>
                </c:pt>
                <c:pt idx="36">
                  <c:v>0.28322556844956381</c:v>
                </c:pt>
                <c:pt idx="37">
                  <c:v>0.31143138040259749</c:v>
                </c:pt>
                <c:pt idx="38">
                  <c:v>0.34477206304540736</c:v>
                </c:pt>
                <c:pt idx="39">
                  <c:v>0.38555570838683856</c:v>
                </c:pt>
                <c:pt idx="40">
                  <c:v>0.43811640240255406</c:v>
                </c:pt>
                <c:pt idx="41">
                  <c:v>0.51216127984115589</c:v>
                </c:pt>
                <c:pt idx="42">
                  <c:v>0.63789428616658517</c:v>
                </c:pt>
                <c:pt idx="43">
                  <c:v>1.0607347157604126</c:v>
                </c:pt>
              </c:numCache>
            </c:numRef>
          </c:xVal>
          <c:yVal>
            <c:numRef>
              <c:f>'s3=125'!$Q$11:$Q$54</c:f>
              <c:numCache>
                <c:formatCode>0.0000</c:formatCode>
                <c:ptCount val="44"/>
                <c:pt idx="0">
                  <c:v>0</c:v>
                </c:pt>
                <c:pt idx="1">
                  <c:v>2.506265664160408E-4</c:v>
                </c:pt>
                <c:pt idx="2">
                  <c:v>4.9799824235914592E-4</c:v>
                </c:pt>
                <c:pt idx="3">
                  <c:v>7.4219848655938871E-4</c:v>
                </c:pt>
                <c:pt idx="4">
                  <c:v>9.8330758842798288E-4</c:v>
                </c:pt>
                <c:pt idx="5">
                  <c:v>1.2214028265232237E-3</c:v>
                </c:pt>
                <c:pt idx="6">
                  <c:v>1.4565586172345685E-3</c:v>
                </c:pt>
                <c:pt idx="7">
                  <c:v>1.6888466544006532E-3</c:v>
                </c:pt>
                <c:pt idx="8">
                  <c:v>1.9183360405165479E-3</c:v>
                </c:pt>
                <c:pt idx="9">
                  <c:v>5.5572274597480761E-3</c:v>
                </c:pt>
                <c:pt idx="10">
                  <c:v>9.2834693924757662E-3</c:v>
                </c:pt>
                <c:pt idx="11">
                  <c:v>1.3080968377159729E-2</c:v>
                </c:pt>
                <c:pt idx="12">
                  <c:v>1.693510299590224E-2</c:v>
                </c:pt>
                <c:pt idx="13">
                  <c:v>2.0832666053992786E-2</c:v>
                </c:pt>
                <c:pt idx="14">
                  <c:v>2.4761792069897311E-2</c:v>
                </c:pt>
                <c:pt idx="15">
                  <c:v>2.8711875122745735E-2</c:v>
                </c:pt>
                <c:pt idx="16">
                  <c:v>3.2673481188601951E-2</c:v>
                </c:pt>
                <c:pt idx="17">
                  <c:v>3.6638258252011766E-2</c:v>
                </c:pt>
                <c:pt idx="18">
                  <c:v>4.0598846730107635E-2</c:v>
                </c:pt>
                <c:pt idx="19">
                  <c:v>4.4548792102949278E-2</c:v>
                </c:pt>
                <c:pt idx="20">
                  <c:v>4.8482461105781978E-2</c:v>
                </c:pt>
                <c:pt idx="21">
                  <c:v>5.2394962400074928E-2</c:v>
                </c:pt>
                <c:pt idx="22">
                  <c:v>5.6282072290498933E-2</c:v>
                </c:pt>
                <c:pt idx="23">
                  <c:v>6.0140165782730869E-2</c:v>
                </c:pt>
                <c:pt idx="24">
                  <c:v>6.3966153070175155E-2</c:v>
                </c:pt>
                <c:pt idx="25">
                  <c:v>6.7757421384997768E-2</c:v>
                </c:pt>
                <c:pt idx="26">
                  <c:v>7.15117820399713E-2</c:v>
                </c:pt>
                <c:pt idx="27">
                  <c:v>7.52274224135214E-2</c:v>
                </c:pt>
                <c:pt idx="28">
                  <c:v>7.8902862583373257E-2</c:v>
                </c:pt>
                <c:pt idx="29">
                  <c:v>8.2536916287941742E-2</c:v>
                </c:pt>
                <c:pt idx="30">
                  <c:v>8.6128655883879052E-2</c:v>
                </c:pt>
                <c:pt idx="31">
                  <c:v>8.967738096880451E-2</c:v>
                </c:pt>
                <c:pt idx="32">
                  <c:v>9.3182590346887736E-2</c:v>
                </c:pt>
                <c:pt idx="33">
                  <c:v>9.6643957029063698E-2</c:v>
                </c:pt>
                <c:pt idx="34">
                  <c:v>0.10006130597725439</c:v>
                </c:pt>
                <c:pt idx="35">
                  <c:v>0.10343459432156855</c:v>
                </c:pt>
                <c:pt idx="36">
                  <c:v>0.10676389379994898</c:v>
                </c:pt>
                <c:pt idx="37">
                  <c:v>0.11004937519033799</c:v>
                </c:pt>
                <c:pt idx="38">
                  <c:v>0.11329129452557674</c:v>
                </c:pt>
                <c:pt idx="39">
                  <c:v>0.11648998090056253</c:v>
                </c:pt>
                <c:pt idx="40">
                  <c:v>0.11964582569941952</c:v>
                </c:pt>
                <c:pt idx="41">
                  <c:v>0.12275927308744969</c:v>
                </c:pt>
                <c:pt idx="42">
                  <c:v>0.12583081162836007</c:v>
                </c:pt>
                <c:pt idx="43">
                  <c:v>0.12886096690169679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FF-497D-9D8E-7959E2A3C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4419639011296E-2"/>
          <c:y val="6.2606715993170178E-2"/>
          <c:w val="0.8728575830230495"/>
          <c:h val="0.7873199111748215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's3=125'!$X$11:$X$54</c:f>
              <c:numCache>
                <c:formatCode>0.0000</c:formatCode>
                <c:ptCount val="44"/>
                <c:pt idx="0">
                  <c:v>0</c:v>
                </c:pt>
                <c:pt idx="1">
                  <c:v>2.1012181720607168E-4</c:v>
                </c:pt>
                <c:pt idx="2">
                  <c:v>5.7821403679803041E-4</c:v>
                </c:pt>
                <c:pt idx="3">
                  <c:v>1.1320033339706813E-3</c:v>
                </c:pt>
                <c:pt idx="4">
                  <c:v>1.8950682584438056E-3</c:v>
                </c:pt>
                <c:pt idx="5">
                  <c:v>2.8874329397660502E-3</c:v>
                </c:pt>
                <c:pt idx="6">
                  <c:v>4.1261275073818018E-3</c:v>
                </c:pt>
                <c:pt idx="7">
                  <c:v>5.6257158758214534E-3</c:v>
                </c:pt>
                <c:pt idx="8">
                  <c:v>7.3987909782989719E-3</c:v>
                </c:pt>
                <c:pt idx="9">
                  <c:v>1.0593815963316941E-2</c:v>
                </c:pt>
                <c:pt idx="10">
                  <c:v>1.411342878442891E-2</c:v>
                </c:pt>
                <c:pt idx="11">
                  <c:v>1.7961583434343727E-2</c:v>
                </c:pt>
                <c:pt idx="12">
                  <c:v>2.2142434832973609E-2</c:v>
                </c:pt>
                <c:pt idx="13">
                  <c:v>2.6660680484490801E-2</c:v>
                </c:pt>
                <c:pt idx="14">
                  <c:v>3.1521884039067714E-2</c:v>
                </c:pt>
                <c:pt idx="15">
                  <c:v>3.6732789682942406E-2</c:v>
                </c:pt>
                <c:pt idx="16">
                  <c:v>4.2301637205105318E-2</c:v>
                </c:pt>
                <c:pt idx="17">
                  <c:v>4.8238488735771981E-2</c:v>
                </c:pt>
                <c:pt idx="18">
                  <c:v>5.4555579678203237E-2</c:v>
                </c:pt>
                <c:pt idx="19">
                  <c:v>6.1267708460321382E-2</c:v>
                </c:pt>
                <c:pt idx="20">
                  <c:v>6.8392682678311278E-2</c:v>
                </c:pt>
                <c:pt idx="21">
                  <c:v>7.5951843351747331E-2</c:v>
                </c:pt>
                <c:pt idx="22">
                  <c:v>8.3970694872912699E-2</c:v>
                </c:pt>
                <c:pt idx="23">
                  <c:v>9.2479676566502828E-2</c:v>
                </c:pt>
                <c:pt idx="24">
                  <c:v>0.10151512371507529</c:v>
                </c:pt>
                <c:pt idx="25">
                  <c:v>0.11112048319688045</c:v>
                </c:pt>
                <c:pt idx="26">
                  <c:v>0.12134787427233673</c:v>
                </c:pt>
                <c:pt idx="27">
                  <c:v>0.13226012296118619</c:v>
                </c:pt>
                <c:pt idx="28">
                  <c:v>0.14393345615733447</c:v>
                </c:pt>
                <c:pt idx="29">
                  <c:v>0.15646113146738422</c:v>
                </c:pt>
                <c:pt idx="30">
                  <c:v>0.16995842225958824</c:v>
                </c:pt>
                <c:pt idx="31">
                  <c:v>0.18456961343424216</c:v>
                </c:pt>
                <c:pt idx="32">
                  <c:v>0.20047806486568082</c:v>
                </c:pt>
                <c:pt idx="33">
                  <c:v>0.21792110916044583</c:v>
                </c:pt>
                <c:pt idx="34">
                  <c:v>0.23721286278765766</c:v>
                </c:pt>
                <c:pt idx="35">
                  <c:v>0.25878058890436223</c:v>
                </c:pt>
                <c:pt idx="36">
                  <c:v>0.28322556844956381</c:v>
                </c:pt>
                <c:pt idx="37">
                  <c:v>0.31143138040259749</c:v>
                </c:pt>
                <c:pt idx="38">
                  <c:v>0.34477206304540736</c:v>
                </c:pt>
                <c:pt idx="39">
                  <c:v>0.38555570838683856</c:v>
                </c:pt>
                <c:pt idx="40">
                  <c:v>0.43811640240255406</c:v>
                </c:pt>
                <c:pt idx="41">
                  <c:v>0.51216127984115589</c:v>
                </c:pt>
                <c:pt idx="42">
                  <c:v>0.63789428616658517</c:v>
                </c:pt>
                <c:pt idx="43">
                  <c:v>1.0607347157604126</c:v>
                </c:pt>
              </c:numCache>
            </c:numRef>
          </c:xVal>
          <c:yVal>
            <c:numRef>
              <c:f>'s3=125'!$W$11:$W$54</c:f>
              <c:numCache>
                <c:formatCode>0.0000</c:formatCode>
                <c:ptCount val="44"/>
                <c:pt idx="0" formatCode="General">
                  <c:v>0</c:v>
                </c:pt>
                <c:pt idx="1">
                  <c:v>1.2657962840072475E-4</c:v>
                </c:pt>
                <c:pt idx="2">
                  <c:v>4.122146226783151E-4</c:v>
                </c:pt>
                <c:pt idx="3">
                  <c:v>8.8460383845088519E-4</c:v>
                </c:pt>
                <c:pt idx="4">
                  <c:v>1.5672990623011446E-3</c:v>
                </c:pt>
                <c:pt idx="5">
                  <c:v>2.4802986642583091E-3</c:v>
                </c:pt>
                <c:pt idx="6">
                  <c:v>3.6406079683036123E-3</c:v>
                </c:pt>
                <c:pt idx="7">
                  <c:v>5.0627669910212354E-3</c:v>
                </c:pt>
                <c:pt idx="8">
                  <c:v>6.7593456314601228E-3</c:v>
                </c:pt>
                <c:pt idx="9">
                  <c:v>8.7414068100675826E-3</c:v>
                </c:pt>
                <c:pt idx="10">
                  <c:v>1.1018938986936988E-2</c:v>
                </c:pt>
                <c:pt idx="11">
                  <c:v>1.3601260641957151E-2</c:v>
                </c:pt>
                <c:pt idx="12">
                  <c:v>1.6497400501006197E-2</c:v>
                </c:pt>
                <c:pt idx="13">
                  <c:v>1.9716458466493204E-2</c:v>
                </c:pt>
                <c:pt idx="14">
                  <c:v>2.3267953349101943E-2</c:v>
                </c:pt>
                <c:pt idx="15">
                  <c:v>2.7162164642027163E-2</c:v>
                </c:pt>
                <c:pt idx="16">
                  <c:v>3.1410476808904665E-2</c:v>
                </c:pt>
                <c:pt idx="17">
                  <c:v>3.6025735985101393E-2</c:v>
                </c:pt>
                <c:pt idx="18">
                  <c:v>4.102263076816736E-2</c:v>
                </c:pt>
                <c:pt idx="19">
                  <c:v>4.6418111092671625E-2</c:v>
                </c:pt>
                <c:pt idx="20">
                  <c:v>5.2231862309717283E-2</c:v>
                </c:pt>
                <c:pt idx="21">
                  <c:v>5.8486855885055686E-2</c:v>
                </c:pt>
                <c:pt idx="22">
                  <c:v>6.521000410941305E-2</c:v>
                </c:pt>
                <c:pt idx="23">
                  <c:v>7.2432954638925878E-2</c:v>
                </c:pt>
                <c:pt idx="24">
                  <c:v>8.0193072691683576E-2</c:v>
                </c:pt>
                <c:pt idx="25">
                  <c:v>8.8534676068547855E-2</c:v>
                </c:pt>
                <c:pt idx="26">
                  <c:v>9.7510613592346293E-2</c:v>
                </c:pt>
                <c:pt idx="27">
                  <c:v>0.10718431549001239</c:v>
                </c:pt>
                <c:pt idx="28">
                  <c:v>0.11763250196287671</c:v>
                </c:pt>
                <c:pt idx="29">
                  <c:v>0.12894882603807031</c:v>
                </c:pt>
                <c:pt idx="30">
                  <c:v>0.14124887029829522</c:v>
                </c:pt>
                <c:pt idx="31">
                  <c:v>0.15467715311130734</c:v>
                </c:pt>
                <c:pt idx="32">
                  <c:v>0.16941720141671823</c:v>
                </c:pt>
                <c:pt idx="33">
                  <c:v>0.18570645681742459</c:v>
                </c:pt>
                <c:pt idx="34">
                  <c:v>0.20385909412857287</c:v>
                </c:pt>
                <c:pt idx="35">
                  <c:v>0.22430239079717271</c:v>
                </c:pt>
                <c:pt idx="36">
                  <c:v>0.24763760384958083</c:v>
                </c:pt>
                <c:pt idx="37">
                  <c:v>0.27474825533915148</c:v>
                </c:pt>
                <c:pt idx="38">
                  <c:v>0.30700829820354847</c:v>
                </c:pt>
                <c:pt idx="39">
                  <c:v>0.3467257147533177</c:v>
                </c:pt>
                <c:pt idx="40">
                  <c:v>0.39823446050274758</c:v>
                </c:pt>
                <c:pt idx="41">
                  <c:v>0.47124152214533932</c:v>
                </c:pt>
                <c:pt idx="42">
                  <c:v>0.59595068229046511</c:v>
                </c:pt>
                <c:pt idx="43">
                  <c:v>1.0177810601265136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FF-4FBB-BF78-B6382EE53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9519507296025"/>
          <c:y val="1.8939398458458233E-2"/>
          <c:w val="0.79629575713725553"/>
          <c:h val="0.828295507954628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's3=75'!$E$11:$E$45</c:f>
              <c:numCache>
                <c:formatCode>0.0</c:formatCode>
                <c:ptCount val="35"/>
                <c:pt idx="0">
                  <c:v>75</c:v>
                </c:pt>
                <c:pt idx="1">
                  <c:v>76.666666666666671</c:v>
                </c:pt>
                <c:pt idx="2">
                  <c:v>78.333333333333329</c:v>
                </c:pt>
                <c:pt idx="3">
                  <c:v>80</c:v>
                </c:pt>
                <c:pt idx="4">
                  <c:v>81.666666666666671</c:v>
                </c:pt>
                <c:pt idx="5">
                  <c:v>83.333333333333329</c:v>
                </c:pt>
                <c:pt idx="6">
                  <c:v>85</c:v>
                </c:pt>
                <c:pt idx="7">
                  <c:v>86.666666666666671</c:v>
                </c:pt>
                <c:pt idx="8">
                  <c:v>88.333333333333329</c:v>
                </c:pt>
                <c:pt idx="9">
                  <c:v>90</c:v>
                </c:pt>
                <c:pt idx="10">
                  <c:v>91.666666666666671</c:v>
                </c:pt>
                <c:pt idx="11">
                  <c:v>93.333333333333329</c:v>
                </c:pt>
                <c:pt idx="12">
                  <c:v>95</c:v>
                </c:pt>
                <c:pt idx="13">
                  <c:v>96.666666666666671</c:v>
                </c:pt>
                <c:pt idx="14">
                  <c:v>98.333333333333329</c:v>
                </c:pt>
                <c:pt idx="15">
                  <c:v>100</c:v>
                </c:pt>
                <c:pt idx="16">
                  <c:v>101.66666666666667</c:v>
                </c:pt>
                <c:pt idx="17">
                  <c:v>103.33333333333333</c:v>
                </c:pt>
                <c:pt idx="18">
                  <c:v>105</c:v>
                </c:pt>
                <c:pt idx="19">
                  <c:v>106.66666666666667</c:v>
                </c:pt>
                <c:pt idx="20">
                  <c:v>108.33333333333333</c:v>
                </c:pt>
                <c:pt idx="21">
                  <c:v>110</c:v>
                </c:pt>
                <c:pt idx="22">
                  <c:v>111.66666666666667</c:v>
                </c:pt>
                <c:pt idx="23">
                  <c:v>113.33333333333333</c:v>
                </c:pt>
                <c:pt idx="24">
                  <c:v>115</c:v>
                </c:pt>
                <c:pt idx="25">
                  <c:v>116.66666666666667</c:v>
                </c:pt>
                <c:pt idx="26">
                  <c:v>118.33333333333333</c:v>
                </c:pt>
                <c:pt idx="27">
                  <c:v>120</c:v>
                </c:pt>
                <c:pt idx="28">
                  <c:v>121.66666666666667</c:v>
                </c:pt>
                <c:pt idx="29">
                  <c:v>123.33333333333333</c:v>
                </c:pt>
                <c:pt idx="30">
                  <c:v>125</c:v>
                </c:pt>
                <c:pt idx="31">
                  <c:v>126.66666666666667</c:v>
                </c:pt>
                <c:pt idx="32">
                  <c:v>128.33333333333334</c:v>
                </c:pt>
                <c:pt idx="33">
                  <c:v>130</c:v>
                </c:pt>
                <c:pt idx="34">
                  <c:v>131.66666666666666</c:v>
                </c:pt>
              </c:numCache>
            </c:numRef>
          </c:xVal>
          <c:yVal>
            <c:numRef>
              <c:f>'s3=75'!$S$11:$S$37</c:f>
              <c:numCache>
                <c:formatCode>0.000</c:formatCode>
                <c:ptCount val="27"/>
                <c:pt idx="0">
                  <c:v>2.15</c:v>
                </c:pt>
                <c:pt idx="1">
                  <c:v>2.1486956521739131</c:v>
                </c:pt>
                <c:pt idx="2">
                  <c:v>2.1474190564292321</c:v>
                </c:pt>
                <c:pt idx="3">
                  <c:v>2.1461690564292319</c:v>
                </c:pt>
                <c:pt idx="4">
                  <c:v>2.1449445666333138</c:v>
                </c:pt>
                <c:pt idx="5">
                  <c:v>2.1437445666333139</c:v>
                </c:pt>
                <c:pt idx="6">
                  <c:v>2.1425680960450788</c:v>
                </c:pt>
                <c:pt idx="7">
                  <c:v>2.1414142498912327</c:v>
                </c:pt>
                <c:pt idx="8">
                  <c:v>2.1402821744195348</c:v>
                </c:pt>
                <c:pt idx="9">
                  <c:v>2.1391710633084235</c:v>
                </c:pt>
                <c:pt idx="10">
                  <c:v>2.1380801542175143</c:v>
                </c:pt>
                <c:pt idx="11">
                  <c:v>2.1370087256460857</c:v>
                </c:pt>
                <c:pt idx="12">
                  <c:v>2.1359560940671383</c:v>
                </c:pt>
                <c:pt idx="13">
                  <c:v>2.1349216113085174</c:v>
                </c:pt>
                <c:pt idx="14">
                  <c:v>2.1339046621559752</c:v>
                </c:pt>
                <c:pt idx="15">
                  <c:v>2.1329046621559753</c:v>
                </c:pt>
                <c:pt idx="16">
                  <c:v>2.113247300885075</c:v>
                </c:pt>
                <c:pt idx="17">
                  <c:v>2.0939443666069977</c:v>
                </c:pt>
                <c:pt idx="18">
                  <c:v>2.0750119561685363</c:v>
                </c:pt>
                <c:pt idx="19">
                  <c:v>2.0564603402167623</c:v>
                </c:pt>
                <c:pt idx="20">
                  <c:v>2.0382951122111028</c:v>
                </c:pt>
                <c:pt idx="21">
                  <c:v>2.0205181368033318</c:v>
                </c:pt>
                <c:pt idx="22">
                  <c:v>2.0031283291401176</c:v>
                </c:pt>
                <c:pt idx="23">
                  <c:v>1.986122292815963</c:v>
                </c:pt>
                <c:pt idx="24">
                  <c:v>1.9694948403774295</c:v>
                </c:pt>
                <c:pt idx="25">
                  <c:v>1.9532394166958136</c:v>
                </c:pt>
                <c:pt idx="26">
                  <c:v>1.9373484423025784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FD-4F41-974F-6466A61BCF91}"/>
            </c:ext>
          </c:extLst>
        </c:ser>
        <c:ser>
          <c:idx val="1"/>
          <c:order val="1"/>
          <c:tx>
            <c:v>LCN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's3=75'!$Z$10:$Z$29</c:f>
              <c:numCache>
                <c:formatCode>General</c:formatCode>
                <c:ptCount val="20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</c:numCache>
            </c:numRef>
          </c:xVal>
          <c:yVal>
            <c:numRef>
              <c:f>'s3=75'!$AA$10:$AA$29</c:f>
              <c:numCache>
                <c:formatCode>0.000</c:formatCode>
                <c:ptCount val="20"/>
                <c:pt idx="0">
                  <c:v>2.5189094170460251</c:v>
                </c:pt>
                <c:pt idx="1">
                  <c:v>2.4498499124834128</c:v>
                </c:pt>
                <c:pt idx="2">
                  <c:v>2.3900278485876272</c:v>
                </c:pt>
                <c:pt idx="3">
                  <c:v>2.3372610486135672</c:v>
                </c:pt>
                <c:pt idx="4">
                  <c:v>2.2900595375988608</c:v>
                </c:pt>
                <c:pt idx="5">
                  <c:v>2.247360577046523</c:v>
                </c:pt>
                <c:pt idx="6">
                  <c:v>2.2083794801551693</c:v>
                </c:pt>
                <c:pt idx="7">
                  <c:v>2.172520347117425</c:v>
                </c:pt>
                <c:pt idx="8">
                  <c:v>2.1393199755925578</c:v>
                </c:pt>
                <c:pt idx="9">
                  <c:v>2.1084111691664034</c:v>
                </c:pt>
                <c:pt idx="10">
                  <c:v>2.0794979116967713</c:v>
                </c:pt>
                <c:pt idx="11">
                  <c:v>2.0523380811230085</c:v>
                </c:pt>
                <c:pt idx="12">
                  <c:v>2.0267311117227118</c:v>
                </c:pt>
                <c:pt idx="13">
                  <c:v>2.0025089965936282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FD-4F41-974F-6466A61BCF91}"/>
            </c:ext>
          </c:extLst>
        </c:ser>
        <c:ser>
          <c:idx val="2"/>
          <c:order val="2"/>
          <c:tx>
            <c:v>CSL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's3=75'!$AC$10:$AC$23</c:f>
              <c:numCache>
                <c:formatCode>General</c:formatCode>
                <c:ptCount val="14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</c:numCache>
            </c:numRef>
          </c:xVal>
          <c:yVal>
            <c:numRef>
              <c:f>'s3=75'!$AD$10:$AD$23</c:f>
              <c:numCache>
                <c:formatCode>0.000</c:formatCode>
                <c:ptCount val="14"/>
                <c:pt idx="0">
                  <c:v>2.2499683109887663</c:v>
                </c:pt>
                <c:pt idx="1">
                  <c:v>2.1809088064261539</c:v>
                </c:pt>
                <c:pt idx="2">
                  <c:v>2.1210867425303683</c:v>
                </c:pt>
                <c:pt idx="3">
                  <c:v>2.0683199425563084</c:v>
                </c:pt>
                <c:pt idx="4">
                  <c:v>2.021118431541602</c:v>
                </c:pt>
                <c:pt idx="5">
                  <c:v>1.9784194709892642</c:v>
                </c:pt>
                <c:pt idx="6">
                  <c:v>1.9394383740979104</c:v>
                </c:pt>
                <c:pt idx="7">
                  <c:v>1.9035792410601662</c:v>
                </c:pt>
                <c:pt idx="8">
                  <c:v>1.870378869535299</c:v>
                </c:pt>
                <c:pt idx="9">
                  <c:v>1.8394700631091445</c:v>
                </c:pt>
                <c:pt idx="10">
                  <c:v>1.8105568056395125</c:v>
                </c:pt>
                <c:pt idx="11">
                  <c:v>1.7833969750657497</c:v>
                </c:pt>
                <c:pt idx="12">
                  <c:v>1.757790005665453</c:v>
                </c:pt>
                <c:pt idx="13">
                  <c:v>1.7335678905363694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FD-4F41-974F-6466A61B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logBase val="2.7"/>
          <c:orientation val="minMax"/>
          <c:max val="200"/>
          <c:min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ax val="2.5"/>
          <c:min val="1.7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708016402456932"/>
          <c:y val="0.61370039918337982"/>
          <c:w val="0.17130713970232503"/>
          <c:h val="0.19063214853779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9233279622708"/>
          <c:y val="0.11881985715413901"/>
          <c:w val="0.77814386273160607"/>
          <c:h val="0.7882213083495569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3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78A-4948-A2E3-FE3CF9D0864C}"/>
              </c:ext>
            </c:extLst>
          </c:dPt>
          <c:dPt>
            <c:idx val="34"/>
            <c:marker>
              <c:symbol val="circle"/>
              <c:size val="3"/>
              <c:spPr>
                <a:solidFill>
                  <a:schemeClr val="accent1"/>
                </a:solidFill>
                <a:ln w="317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E1D-43C6-BEAC-DEA3B91AD82B}"/>
              </c:ext>
            </c:extLst>
          </c:dPt>
          <c:xVal>
            <c:numRef>
              <c:f>'s3=75'!$X$11:$X$36</c:f>
              <c:numCache>
                <c:formatCode>0.0000</c:formatCode>
                <c:ptCount val="26"/>
                <c:pt idx="0">
                  <c:v>0</c:v>
                </c:pt>
                <c:pt idx="1">
                  <c:v>5.210425546385986E-4</c:v>
                </c:pt>
                <c:pt idx="2">
                  <c:v>1.5591875966325173E-3</c:v>
                </c:pt>
                <c:pt idx="3">
                  <c:v>3.2191081109572747E-3</c:v>
                </c:pt>
                <c:pt idx="4">
                  <c:v>5.5806007473558671E-3</c:v>
                </c:pt>
                <c:pt idx="5">
                  <c:v>8.7054596914567881E-3</c:v>
                </c:pt>
                <c:pt idx="6">
                  <c:v>1.2643642759773139E-2</c:v>
                </c:pt>
                <c:pt idx="7">
                  <c:v>1.7438776282308169E-2</c:v>
                </c:pt>
                <c:pt idx="8">
                  <c:v>2.3133108356422825E-2</c:v>
                </c:pt>
                <c:pt idx="9">
                  <c:v>2.9772089718751216E-2</c:v>
                </c:pt>
                <c:pt idx="10">
                  <c:v>3.7408830619893127E-2</c:v>
                </c:pt>
                <c:pt idx="11">
                  <c:v>4.6108758810788741E-2</c:v>
                </c:pt>
                <c:pt idx="12">
                  <c:v>5.5954907143183824E-2</c:v>
                </c:pt>
                <c:pt idx="13">
                  <c:v>6.7054420897129721E-2</c:v>
                </c:pt>
                <c:pt idx="14">
                  <c:v>7.9547147720095954E-2</c:v>
                </c:pt>
                <c:pt idx="15">
                  <c:v>9.3617652975675855E-2</c:v>
                </c:pt>
                <c:pt idx="16">
                  <c:v>0.11148893663952524</c:v>
                </c:pt>
                <c:pt idx="17">
                  <c:v>0.13148561051443114</c:v>
                </c:pt>
                <c:pt idx="18">
                  <c:v>0.15407587801622735</c:v>
                </c:pt>
                <c:pt idx="19">
                  <c:v>0.17993697562309832</c:v>
                </c:pt>
                <c:pt idx="20">
                  <c:v>0.21009188872755952</c:v>
                </c:pt>
                <c:pt idx="21">
                  <c:v>0.24618151797186558</c:v>
                </c:pt>
                <c:pt idx="22">
                  <c:v>0.29107283878085327</c:v>
                </c:pt>
                <c:pt idx="23">
                  <c:v>0.35046344686372566</c:v>
                </c:pt>
                <c:pt idx="24">
                  <c:v>0.43839497817296808</c:v>
                </c:pt>
                <c:pt idx="25">
                  <c:v>0.60895592734106674</c:v>
                </c:pt>
              </c:numCache>
            </c:numRef>
          </c:xVal>
          <c:yVal>
            <c:numRef>
              <c:f>'s3=75'!$D$11:$D$45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B-4912-9D17-852922BA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s1-s3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4872706754177"/>
          <c:y val="6.2606715993170178E-2"/>
          <c:w val="0.7932522392648238"/>
          <c:h val="0.852342299103733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's3=75'!$X$11:$X$36</c:f>
              <c:numCache>
                <c:formatCode>0.0000</c:formatCode>
                <c:ptCount val="26"/>
                <c:pt idx="0">
                  <c:v>0</c:v>
                </c:pt>
                <c:pt idx="1">
                  <c:v>5.210425546385986E-4</c:v>
                </c:pt>
                <c:pt idx="2">
                  <c:v>1.5591875966325173E-3</c:v>
                </c:pt>
                <c:pt idx="3">
                  <c:v>3.2191081109572747E-3</c:v>
                </c:pt>
                <c:pt idx="4">
                  <c:v>5.5806007473558671E-3</c:v>
                </c:pt>
                <c:pt idx="5">
                  <c:v>8.7054596914567881E-3</c:v>
                </c:pt>
                <c:pt idx="6">
                  <c:v>1.2643642759773139E-2</c:v>
                </c:pt>
                <c:pt idx="7">
                  <c:v>1.7438776282308169E-2</c:v>
                </c:pt>
                <c:pt idx="8">
                  <c:v>2.3133108356422825E-2</c:v>
                </c:pt>
                <c:pt idx="9">
                  <c:v>2.9772089718751216E-2</c:v>
                </c:pt>
                <c:pt idx="10">
                  <c:v>3.7408830619893127E-2</c:v>
                </c:pt>
                <c:pt idx="11">
                  <c:v>4.6108758810788741E-2</c:v>
                </c:pt>
                <c:pt idx="12">
                  <c:v>5.5954907143183824E-2</c:v>
                </c:pt>
                <c:pt idx="13">
                  <c:v>6.7054420897129721E-2</c:v>
                </c:pt>
                <c:pt idx="14">
                  <c:v>7.9547147720095954E-2</c:v>
                </c:pt>
                <c:pt idx="15">
                  <c:v>9.3617652975675855E-2</c:v>
                </c:pt>
                <c:pt idx="16">
                  <c:v>0.11148893663952524</c:v>
                </c:pt>
                <c:pt idx="17">
                  <c:v>0.13148561051443114</c:v>
                </c:pt>
                <c:pt idx="18">
                  <c:v>0.15407587801622735</c:v>
                </c:pt>
                <c:pt idx="19">
                  <c:v>0.17993697562309832</c:v>
                </c:pt>
                <c:pt idx="20">
                  <c:v>0.21009188872755952</c:v>
                </c:pt>
                <c:pt idx="21">
                  <c:v>0.24618151797186558</c:v>
                </c:pt>
                <c:pt idx="22">
                  <c:v>0.29107283878085327</c:v>
                </c:pt>
                <c:pt idx="23">
                  <c:v>0.35046344686372566</c:v>
                </c:pt>
                <c:pt idx="24">
                  <c:v>0.43839497817296808</c:v>
                </c:pt>
                <c:pt idx="25">
                  <c:v>0.60895592734106674</c:v>
                </c:pt>
              </c:numCache>
            </c:numRef>
          </c:xVal>
          <c:yVal>
            <c:numRef>
              <c:f>'s3=75'!$Q$11:$Q$45</c:f>
              <c:numCache>
                <c:formatCode>0.0000</c:formatCode>
                <c:ptCount val="35"/>
                <c:pt idx="0">
                  <c:v>0</c:v>
                </c:pt>
                <c:pt idx="1">
                  <c:v>4.140786749482413E-4</c:v>
                </c:pt>
                <c:pt idx="2">
                  <c:v>8.1934716532311241E-4</c:v>
                </c:pt>
                <c:pt idx="3">
                  <c:v>1.2161725621485104E-3</c:v>
                </c:pt>
                <c:pt idx="4">
                  <c:v>1.6048994814876758E-3</c:v>
                </c:pt>
                <c:pt idx="5">
                  <c:v>1.9858518624400546E-3</c:v>
                </c:pt>
                <c:pt idx="6">
                  <c:v>2.3593345888639587E-3</c:v>
                </c:pt>
                <c:pt idx="7">
                  <c:v>2.7256349551643259E-3</c:v>
                </c:pt>
                <c:pt idx="8">
                  <c:v>3.0850239937986455E-3</c:v>
                </c:pt>
                <c:pt idx="9">
                  <c:v>3.437757679865666E-3</c:v>
                </c:pt>
                <c:pt idx="10">
                  <c:v>3.7840780261860132E-3</c:v>
                </c:pt>
                <c:pt idx="11">
                  <c:v>4.1242140806077802E-3</c:v>
                </c:pt>
                <c:pt idx="12">
                  <c:v>4.4583828358291683E-3</c:v>
                </c:pt>
                <c:pt idx="13">
                  <c:v>4.7867900607881184E-3</c:v>
                </c:pt>
                <c:pt idx="14">
                  <c:v>5.1096310615952193E-3</c:v>
                </c:pt>
                <c:pt idx="15">
                  <c:v>5.427091379055538E-3</c:v>
                </c:pt>
                <c:pt idx="16">
                  <c:v>1.1667523528547717E-2</c:v>
                </c:pt>
                <c:pt idx="17">
                  <c:v>1.7795439172381709E-2</c:v>
                </c:pt>
                <c:pt idx="18">
                  <c:v>2.3805728200464747E-2</c:v>
                </c:pt>
                <c:pt idx="19">
                  <c:v>2.9695130089916789E-2</c:v>
                </c:pt>
                <c:pt idx="20">
                  <c:v>3.5461869139332525E-2</c:v>
                </c:pt>
                <c:pt idx="21">
                  <c:v>4.110535339576777E-2</c:v>
                </c:pt>
                <c:pt idx="22">
                  <c:v>4.6625927257105584E-2</c:v>
                </c:pt>
                <c:pt idx="23">
                  <c:v>5.2024668947313397E-2</c:v>
                </c:pt>
                <c:pt idx="24">
                  <c:v>5.7303225277006563E-2</c:v>
                </c:pt>
                <c:pt idx="25">
                  <c:v>6.2463677239424351E-2</c:v>
                </c:pt>
                <c:pt idx="26">
                  <c:v>6.7508431015054535E-2</c:v>
                </c:pt>
                <c:pt idx="27">
                  <c:v>7.2440129853802493E-2</c:v>
                </c:pt>
                <c:pt idx="28">
                  <c:v>7.726158307308327E-2</c:v>
                </c:pt>
                <c:pt idx="29">
                  <c:v>8.1975709062429375E-2</c:v>
                </c:pt>
                <c:pt idx="30">
                  <c:v>8.6585489732587409E-2</c:v>
                </c:pt>
                <c:pt idx="31">
                  <c:v>9.1093934303126498E-2</c:v>
                </c:pt>
                <c:pt idx="32">
                  <c:v>9.5504050700484497E-2</c:v>
                </c:pt>
                <c:pt idx="33">
                  <c:v>9.9818823150269131E-2</c:v>
                </c:pt>
                <c:pt idx="34">
                  <c:v>0.1040411948042876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B-4912-9D17-852922BA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0566570179368"/>
          <c:y val="6.2606715993170178E-2"/>
          <c:w val="0.7765663888305353"/>
          <c:h val="0.7873199111748215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's3=75'!$X$11:$X$36</c:f>
              <c:numCache>
                <c:formatCode>0.0000</c:formatCode>
                <c:ptCount val="26"/>
                <c:pt idx="0">
                  <c:v>0</c:v>
                </c:pt>
                <c:pt idx="1">
                  <c:v>5.210425546385986E-4</c:v>
                </c:pt>
                <c:pt idx="2">
                  <c:v>1.5591875966325173E-3</c:v>
                </c:pt>
                <c:pt idx="3">
                  <c:v>3.2191081109572747E-3</c:v>
                </c:pt>
                <c:pt idx="4">
                  <c:v>5.5806007473558671E-3</c:v>
                </c:pt>
                <c:pt idx="5">
                  <c:v>8.7054596914567881E-3</c:v>
                </c:pt>
                <c:pt idx="6">
                  <c:v>1.2643642759773139E-2</c:v>
                </c:pt>
                <c:pt idx="7">
                  <c:v>1.7438776282308169E-2</c:v>
                </c:pt>
                <c:pt idx="8">
                  <c:v>2.3133108356422825E-2</c:v>
                </c:pt>
                <c:pt idx="9">
                  <c:v>2.9772089718751216E-2</c:v>
                </c:pt>
                <c:pt idx="10">
                  <c:v>3.7408830619893127E-2</c:v>
                </c:pt>
                <c:pt idx="11">
                  <c:v>4.6108758810788741E-2</c:v>
                </c:pt>
                <c:pt idx="12">
                  <c:v>5.5954907143183824E-2</c:v>
                </c:pt>
                <c:pt idx="13">
                  <c:v>6.7054420897129721E-2</c:v>
                </c:pt>
                <c:pt idx="14">
                  <c:v>7.9547147720095954E-2</c:v>
                </c:pt>
                <c:pt idx="15">
                  <c:v>9.3617652975675855E-2</c:v>
                </c:pt>
                <c:pt idx="16">
                  <c:v>0.11148893663952524</c:v>
                </c:pt>
                <c:pt idx="17">
                  <c:v>0.13148561051443114</c:v>
                </c:pt>
                <c:pt idx="18">
                  <c:v>0.15407587801622735</c:v>
                </c:pt>
                <c:pt idx="19">
                  <c:v>0.17993697562309832</c:v>
                </c:pt>
                <c:pt idx="20">
                  <c:v>0.21009188872755952</c:v>
                </c:pt>
                <c:pt idx="21">
                  <c:v>0.24618151797186558</c:v>
                </c:pt>
                <c:pt idx="22">
                  <c:v>0.29107283878085327</c:v>
                </c:pt>
                <c:pt idx="23">
                  <c:v>0.35046344686372566</c:v>
                </c:pt>
                <c:pt idx="24">
                  <c:v>0.43839497817296808</c:v>
                </c:pt>
                <c:pt idx="25">
                  <c:v>0.60895592734106674</c:v>
                </c:pt>
              </c:numCache>
            </c:numRef>
          </c:xVal>
          <c:yVal>
            <c:numRef>
              <c:f>'s3=75'!$W$11:$W$45</c:f>
              <c:numCache>
                <c:formatCode>0.0000</c:formatCode>
                <c:ptCount val="35"/>
                <c:pt idx="0" formatCode="General">
                  <c:v>0</c:v>
                </c:pt>
                <c:pt idx="1">
                  <c:v>3.8301632965585152E-4</c:v>
                </c:pt>
                <c:pt idx="2">
                  <c:v>1.2860718748581466E-3</c:v>
                </c:pt>
                <c:pt idx="3">
                  <c:v>2.8137172569077714E-3</c:v>
                </c:pt>
                <c:pt idx="4">
                  <c:v>5.0456342535266418E-3</c:v>
                </c:pt>
                <c:pt idx="5">
                  <c:v>8.0435090706434363E-3</c:v>
                </c:pt>
                <c:pt idx="6">
                  <c:v>1.1857197896818486E-2</c:v>
                </c:pt>
                <c:pt idx="7">
                  <c:v>1.6530231297253395E-2</c:v>
                </c:pt>
                <c:pt idx="8">
                  <c:v>2.210476702515661E-2</c:v>
                </c:pt>
                <c:pt idx="9">
                  <c:v>2.8626170492129326E-2</c:v>
                </c:pt>
                <c:pt idx="10">
                  <c:v>3.614747127783112E-2</c:v>
                </c:pt>
                <c:pt idx="11">
                  <c:v>4.4734020783919484E-2</c:v>
                </c:pt>
                <c:pt idx="12">
                  <c:v>5.4468779531240769E-2</c:v>
                </c:pt>
                <c:pt idx="13">
                  <c:v>6.5458824210200342E-2</c:v>
                </c:pt>
                <c:pt idx="14">
                  <c:v>7.7843937366230881E-2</c:v>
                </c:pt>
                <c:pt idx="15">
                  <c:v>9.1808622515990673E-2</c:v>
                </c:pt>
                <c:pt idx="16">
                  <c:v>0.10759976213000932</c:v>
                </c:pt>
                <c:pt idx="17">
                  <c:v>0.12555379745697057</c:v>
                </c:pt>
                <c:pt idx="18">
                  <c:v>0.1461406352827391</c:v>
                </c:pt>
                <c:pt idx="19">
                  <c:v>0.17003859892645939</c:v>
                </c:pt>
                <c:pt idx="20">
                  <c:v>0.19827126568111533</c:v>
                </c:pt>
                <c:pt idx="21">
                  <c:v>0.23247973350660966</c:v>
                </c:pt>
                <c:pt idx="22">
                  <c:v>0.27553086302848473</c:v>
                </c:pt>
                <c:pt idx="23">
                  <c:v>0.33312189054795455</c:v>
                </c:pt>
                <c:pt idx="24">
                  <c:v>0.41929390308063258</c:v>
                </c:pt>
                <c:pt idx="25">
                  <c:v>0.58813470159459191</c:v>
                </c:pt>
                <c:pt idx="26">
                  <c:v>3.9772611748457507</c:v>
                </c:pt>
                <c:pt idx="27">
                  <c:v>3.7884776370130342</c:v>
                </c:pt>
                <c:pt idx="28">
                  <c:v>3.6964733892111235</c:v>
                </c:pt>
                <c:pt idx="29">
                  <c:v>3.6356225233681743</c:v>
                </c:pt>
                <c:pt idx="30">
                  <c:v>3.5901705677209765</c:v>
                </c:pt>
                <c:pt idx="31">
                  <c:v>3.5539132996393139</c:v>
                </c:pt>
                <c:pt idx="32">
                  <c:v>3.5237738625625585</c:v>
                </c:pt>
                <c:pt idx="33">
                  <c:v>3.4980023826895406</c:v>
                </c:pt>
                <c:pt idx="34">
                  <c:v>3.4755082541550668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B-4912-9D17-852922BA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's3=100'!$F$9</c:f>
              <c:strCache>
                <c:ptCount val="1"/>
                <c:pt idx="0">
                  <c:v>q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's3=100'!$E$11:$E$45</c:f>
              <c:numCache>
                <c:formatCode>0.0</c:formatCode>
                <c:ptCount val="35"/>
                <c:pt idx="0">
                  <c:v>100</c:v>
                </c:pt>
                <c:pt idx="1">
                  <c:v>101.66666666666667</c:v>
                </c:pt>
                <c:pt idx="2">
                  <c:v>103.33333333333333</c:v>
                </c:pt>
                <c:pt idx="3">
                  <c:v>105</c:v>
                </c:pt>
                <c:pt idx="4">
                  <c:v>106.66666666666667</c:v>
                </c:pt>
                <c:pt idx="5">
                  <c:v>108.33333333333333</c:v>
                </c:pt>
                <c:pt idx="6">
                  <c:v>110</c:v>
                </c:pt>
                <c:pt idx="7">
                  <c:v>111.66666666666667</c:v>
                </c:pt>
                <c:pt idx="8">
                  <c:v>113.33333333333333</c:v>
                </c:pt>
                <c:pt idx="9">
                  <c:v>115</c:v>
                </c:pt>
                <c:pt idx="10">
                  <c:v>116.66666666666667</c:v>
                </c:pt>
                <c:pt idx="11">
                  <c:v>118.33333333333333</c:v>
                </c:pt>
                <c:pt idx="12">
                  <c:v>120</c:v>
                </c:pt>
                <c:pt idx="13">
                  <c:v>121.66666666666667</c:v>
                </c:pt>
                <c:pt idx="14">
                  <c:v>123.33333333333333</c:v>
                </c:pt>
                <c:pt idx="15">
                  <c:v>125</c:v>
                </c:pt>
                <c:pt idx="16">
                  <c:v>126.66666666666667</c:v>
                </c:pt>
                <c:pt idx="17">
                  <c:v>128.33333333333334</c:v>
                </c:pt>
                <c:pt idx="18">
                  <c:v>130</c:v>
                </c:pt>
                <c:pt idx="19">
                  <c:v>131.66666666666666</c:v>
                </c:pt>
                <c:pt idx="20">
                  <c:v>133.33333333333334</c:v>
                </c:pt>
                <c:pt idx="21">
                  <c:v>135</c:v>
                </c:pt>
                <c:pt idx="22">
                  <c:v>136.66666666666666</c:v>
                </c:pt>
                <c:pt idx="23">
                  <c:v>138.33333333333334</c:v>
                </c:pt>
                <c:pt idx="24">
                  <c:v>140</c:v>
                </c:pt>
                <c:pt idx="25">
                  <c:v>141.66666666666666</c:v>
                </c:pt>
                <c:pt idx="26">
                  <c:v>143.33333333333334</c:v>
                </c:pt>
                <c:pt idx="27">
                  <c:v>145</c:v>
                </c:pt>
                <c:pt idx="28">
                  <c:v>146.66666666666666</c:v>
                </c:pt>
                <c:pt idx="29">
                  <c:v>148.33333333333334</c:v>
                </c:pt>
                <c:pt idx="30">
                  <c:v>150</c:v>
                </c:pt>
                <c:pt idx="31">
                  <c:v>151.66666666666666</c:v>
                </c:pt>
                <c:pt idx="32">
                  <c:v>153.33333333333334</c:v>
                </c:pt>
                <c:pt idx="33">
                  <c:v>155</c:v>
                </c:pt>
                <c:pt idx="34">
                  <c:v>156.66666666666666</c:v>
                </c:pt>
              </c:numCache>
            </c:numRef>
          </c:xVal>
          <c:yVal>
            <c:numRef>
              <c:f>'s3=100'!$F$11:$F$45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0-4F5E-A2AB-FAA044F8AEA0}"/>
            </c:ext>
          </c:extLst>
        </c:ser>
        <c:ser>
          <c:idx val="1"/>
          <c:order val="1"/>
          <c:tx>
            <c:v>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's3=100'!$P$4:$P$5</c:f>
              <c:numCache>
                <c:formatCode>General</c:formatCode>
                <c:ptCount val="2"/>
                <c:pt idx="0">
                  <c:v>0</c:v>
                </c:pt>
                <c:pt idx="1">
                  <c:v>160</c:v>
                </c:pt>
              </c:numCache>
            </c:numRef>
          </c:xVal>
          <c:yVal>
            <c:numRef>
              <c:f>'s3=100'!$Q$4:$Q$5</c:f>
              <c:numCache>
                <c:formatCode>General</c:formatCode>
                <c:ptCount val="2"/>
                <c:pt idx="0">
                  <c:v>0</c:v>
                </c:pt>
                <c:pt idx="1">
                  <c:v>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0-4F5E-A2AB-FAA044F8A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ax val="1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69519507296025"/>
          <c:y val="1.8939398458458233E-2"/>
          <c:w val="0.79629575713725553"/>
          <c:h val="0.82829550795462814"/>
        </c:manualLayout>
      </c:layout>
      <c:scatterChart>
        <c:scatterStyle val="lineMarker"/>
        <c:varyColors val="0"/>
        <c:ser>
          <c:idx val="0"/>
          <c:order val="0"/>
          <c:tx>
            <c:v>ensayo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's3=100'!$E$11:$E$45</c:f>
              <c:numCache>
                <c:formatCode>0.0</c:formatCode>
                <c:ptCount val="35"/>
                <c:pt idx="0">
                  <c:v>100</c:v>
                </c:pt>
                <c:pt idx="1">
                  <c:v>101.66666666666667</c:v>
                </c:pt>
                <c:pt idx="2">
                  <c:v>103.33333333333333</c:v>
                </c:pt>
                <c:pt idx="3">
                  <c:v>105</c:v>
                </c:pt>
                <c:pt idx="4">
                  <c:v>106.66666666666667</c:v>
                </c:pt>
                <c:pt idx="5">
                  <c:v>108.33333333333333</c:v>
                </c:pt>
                <c:pt idx="6">
                  <c:v>110</c:v>
                </c:pt>
                <c:pt idx="7">
                  <c:v>111.66666666666667</c:v>
                </c:pt>
                <c:pt idx="8">
                  <c:v>113.33333333333333</c:v>
                </c:pt>
                <c:pt idx="9">
                  <c:v>115</c:v>
                </c:pt>
                <c:pt idx="10">
                  <c:v>116.66666666666667</c:v>
                </c:pt>
                <c:pt idx="11">
                  <c:v>118.33333333333333</c:v>
                </c:pt>
                <c:pt idx="12">
                  <c:v>120</c:v>
                </c:pt>
                <c:pt idx="13">
                  <c:v>121.66666666666667</c:v>
                </c:pt>
                <c:pt idx="14">
                  <c:v>123.33333333333333</c:v>
                </c:pt>
                <c:pt idx="15">
                  <c:v>125</c:v>
                </c:pt>
                <c:pt idx="16">
                  <c:v>126.66666666666667</c:v>
                </c:pt>
                <c:pt idx="17">
                  <c:v>128.33333333333334</c:v>
                </c:pt>
                <c:pt idx="18">
                  <c:v>130</c:v>
                </c:pt>
                <c:pt idx="19">
                  <c:v>131.66666666666666</c:v>
                </c:pt>
                <c:pt idx="20">
                  <c:v>133.33333333333334</c:v>
                </c:pt>
                <c:pt idx="21">
                  <c:v>135</c:v>
                </c:pt>
                <c:pt idx="22">
                  <c:v>136.66666666666666</c:v>
                </c:pt>
                <c:pt idx="23">
                  <c:v>138.33333333333334</c:v>
                </c:pt>
                <c:pt idx="24">
                  <c:v>140</c:v>
                </c:pt>
                <c:pt idx="25">
                  <c:v>141.66666666666666</c:v>
                </c:pt>
                <c:pt idx="26">
                  <c:v>143.33333333333334</c:v>
                </c:pt>
                <c:pt idx="27">
                  <c:v>145</c:v>
                </c:pt>
                <c:pt idx="28">
                  <c:v>146.66666666666666</c:v>
                </c:pt>
                <c:pt idx="29">
                  <c:v>148.33333333333334</c:v>
                </c:pt>
                <c:pt idx="30">
                  <c:v>150</c:v>
                </c:pt>
                <c:pt idx="31">
                  <c:v>151.66666666666666</c:v>
                </c:pt>
                <c:pt idx="32">
                  <c:v>153.33333333333334</c:v>
                </c:pt>
                <c:pt idx="33">
                  <c:v>155</c:v>
                </c:pt>
                <c:pt idx="34">
                  <c:v>156.66666666666666</c:v>
                </c:pt>
              </c:numCache>
            </c:numRef>
          </c:xVal>
          <c:yVal>
            <c:numRef>
              <c:f>'s3=100'!$S$11:$S$45</c:f>
              <c:numCache>
                <c:formatCode>0.000</c:formatCode>
                <c:ptCount val="35"/>
                <c:pt idx="0">
                  <c:v>2.15</c:v>
                </c:pt>
                <c:pt idx="1">
                  <c:v>2.149016393442623</c:v>
                </c:pt>
                <c:pt idx="2">
                  <c:v>2.1480486515071391</c:v>
                </c:pt>
                <c:pt idx="3">
                  <c:v>2.147096270554758</c:v>
                </c:pt>
                <c:pt idx="4">
                  <c:v>2.146158770554758</c:v>
                </c:pt>
                <c:pt idx="5">
                  <c:v>2.145235693631681</c:v>
                </c:pt>
                <c:pt idx="6">
                  <c:v>2.14432660272259</c:v>
                </c:pt>
                <c:pt idx="7">
                  <c:v>2.1434310803345302</c:v>
                </c:pt>
                <c:pt idx="8">
                  <c:v>2.1425487273933537</c:v>
                </c:pt>
                <c:pt idx="9">
                  <c:v>2.1416791621759623</c:v>
                </c:pt>
                <c:pt idx="10">
                  <c:v>2.1408220193188194</c:v>
                </c:pt>
                <c:pt idx="11">
                  <c:v>2.1399769488962841</c:v>
                </c:pt>
                <c:pt idx="12">
                  <c:v>2.1391436155629506</c:v>
                </c:pt>
                <c:pt idx="13">
                  <c:v>2.1383216977547312</c:v>
                </c:pt>
                <c:pt idx="14">
                  <c:v>2.1226890717388991</c:v>
                </c:pt>
                <c:pt idx="15">
                  <c:v>2.1070975597173232</c:v>
                </c:pt>
                <c:pt idx="16">
                  <c:v>2.0915831537923855</c:v>
                </c:pt>
                <c:pt idx="17">
                  <c:v>2.0761760442426995</c:v>
                </c:pt>
                <c:pt idx="18">
                  <c:v>2.0609013362076145</c:v>
                </c:pt>
                <c:pt idx="19">
                  <c:v>2.0457797018726458</c:v>
                </c:pt>
                <c:pt idx="20">
                  <c:v>2.030827967391919</c:v>
                </c:pt>
                <c:pt idx="21">
                  <c:v>2.0160596363553975</c:v>
                </c:pt>
                <c:pt idx="22">
                  <c:v>2.0014853532535444</c:v>
                </c:pt>
                <c:pt idx="23">
                  <c:v>1.9871133113508239</c:v>
                </c:pt>
                <c:pt idx="24">
                  <c:v>1.9729496098452528</c:v>
                </c:pt>
                <c:pt idx="25">
                  <c:v>1.9589985653142663</c:v>
                </c:pt>
                <c:pt idx="26">
                  <c:v>1.9452629823413379</c:v>
                </c:pt>
                <c:pt idx="27">
                  <c:v>1.9317443879672338</c:v>
                </c:pt>
                <c:pt idx="28">
                  <c:v>1.9184432342752558</c:v>
                </c:pt>
                <c:pt idx="29">
                  <c:v>1.9053590730440959</c:v>
                </c:pt>
                <c:pt idx="30">
                  <c:v>1.8924907060141956</c:v>
                </c:pt>
                <c:pt idx="31">
                  <c:v>1.8798363139330037</c:v>
                </c:pt>
                <c:pt idx="32">
                  <c:v>1.8673935671832667</c:v>
                </c:pt>
                <c:pt idx="33">
                  <c:v>1.8551597204633294</c:v>
                </c:pt>
                <c:pt idx="34">
                  <c:v>1.8431316936827447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24-4703-AFFB-AC495D078104}"/>
            </c:ext>
          </c:extLst>
        </c:ser>
        <c:ser>
          <c:idx val="1"/>
          <c:order val="1"/>
          <c:tx>
            <c:v>LCN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's3=100'!$Z$10:$Z$29</c:f>
              <c:numCache>
                <c:formatCode>General</c:formatCode>
                <c:ptCount val="20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</c:numCache>
            </c:numRef>
          </c:xVal>
          <c:yVal>
            <c:numRef>
              <c:f>'s3=100'!$AA$10:$AA$29</c:f>
              <c:numCache>
                <c:formatCode>0.000</c:formatCode>
                <c:ptCount val="20"/>
                <c:pt idx="0">
                  <c:v>2.5361703413931318</c:v>
                </c:pt>
                <c:pt idx="1">
                  <c:v>2.4671108368305195</c:v>
                </c:pt>
                <c:pt idx="2">
                  <c:v>2.4072887729347339</c:v>
                </c:pt>
                <c:pt idx="3">
                  <c:v>2.3545219729606739</c:v>
                </c:pt>
                <c:pt idx="4">
                  <c:v>2.3073204619459675</c:v>
                </c:pt>
                <c:pt idx="5">
                  <c:v>2.2646215013936297</c:v>
                </c:pt>
                <c:pt idx="6">
                  <c:v>2.225640404502276</c:v>
                </c:pt>
                <c:pt idx="7">
                  <c:v>2.1897812714645317</c:v>
                </c:pt>
                <c:pt idx="8">
                  <c:v>2.1565808999396645</c:v>
                </c:pt>
                <c:pt idx="9">
                  <c:v>2.1256720935135101</c:v>
                </c:pt>
                <c:pt idx="10">
                  <c:v>2.096758836043878</c:v>
                </c:pt>
                <c:pt idx="11">
                  <c:v>2.0695990054701152</c:v>
                </c:pt>
                <c:pt idx="12">
                  <c:v>2.0439920360698185</c:v>
                </c:pt>
                <c:pt idx="13">
                  <c:v>2.0197699209407349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24-4703-AFFB-AC495D078104}"/>
            </c:ext>
          </c:extLst>
        </c:ser>
        <c:ser>
          <c:idx val="2"/>
          <c:order val="2"/>
          <c:tx>
            <c:v>CSL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's3=100'!$AC$10:$AC$23</c:f>
              <c:numCache>
                <c:formatCode>General</c:formatCode>
                <c:ptCount val="14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</c:numCache>
            </c:numRef>
          </c:xVal>
          <c:yVal>
            <c:numRef>
              <c:f>'s3=100'!$AD$10:$AD$23</c:f>
              <c:numCache>
                <c:formatCode>0.000</c:formatCode>
                <c:ptCount val="14"/>
                <c:pt idx="0">
                  <c:v>2.2672292353358729</c:v>
                </c:pt>
                <c:pt idx="1">
                  <c:v>2.1981697307732606</c:v>
                </c:pt>
                <c:pt idx="2">
                  <c:v>2.138347666877475</c:v>
                </c:pt>
                <c:pt idx="3">
                  <c:v>2.085580866903415</c:v>
                </c:pt>
                <c:pt idx="4">
                  <c:v>2.0383793558887087</c:v>
                </c:pt>
                <c:pt idx="5">
                  <c:v>1.9956803953363709</c:v>
                </c:pt>
                <c:pt idx="6">
                  <c:v>1.9566992984450171</c:v>
                </c:pt>
                <c:pt idx="7">
                  <c:v>1.9208401654072729</c:v>
                </c:pt>
                <c:pt idx="8">
                  <c:v>1.8876397938824057</c:v>
                </c:pt>
                <c:pt idx="9">
                  <c:v>1.8567309874562512</c:v>
                </c:pt>
                <c:pt idx="10">
                  <c:v>1.8278177299866192</c:v>
                </c:pt>
                <c:pt idx="11">
                  <c:v>1.8006578994128564</c:v>
                </c:pt>
                <c:pt idx="12">
                  <c:v>1.7750509300125596</c:v>
                </c:pt>
                <c:pt idx="13">
                  <c:v>1.7508288148834761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24-4703-AFFB-AC495D078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logBase val="2.7"/>
          <c:orientation val="minMax"/>
          <c:max val="2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ax val="2.2000000000000002"/>
          <c:min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708016402456932"/>
          <c:y val="0.61370039918337982"/>
          <c:w val="0.17130713970232503"/>
          <c:h val="0.19063214853779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9233279622708"/>
          <c:y val="0.11881985715413901"/>
          <c:w val="0.77814386273160607"/>
          <c:h val="0.7882213083495569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3"/>
            <c:marker>
              <c:symbol val="circle"/>
              <c:size val="6"/>
              <c:spPr>
                <a:solidFill>
                  <a:schemeClr val="accent1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BA9-474F-88E0-60124FDE859A}"/>
              </c:ext>
            </c:extLst>
          </c:dPt>
          <c:dPt>
            <c:idx val="34"/>
            <c:marker>
              <c:symbol val="circle"/>
              <c:size val="3"/>
              <c:spPr>
                <a:solidFill>
                  <a:schemeClr val="accent1"/>
                </a:solidFill>
                <a:ln w="317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BA9-474F-88E0-60124FDE859A}"/>
              </c:ext>
            </c:extLst>
          </c:dPt>
          <c:xVal>
            <c:numRef>
              <c:f>'s3=100'!$X$11:$X$45</c:f>
              <c:numCache>
                <c:formatCode>0.0000</c:formatCode>
                <c:ptCount val="35"/>
                <c:pt idx="0">
                  <c:v>0</c:v>
                </c:pt>
                <c:pt idx="1">
                  <c:v>3.0858909297965117E-4</c:v>
                </c:pt>
                <c:pt idx="2">
                  <c:v>8.8126492893734294E-4</c:v>
                </c:pt>
                <c:pt idx="3">
                  <c:v>1.7682075337040269E-3</c:v>
                </c:pt>
                <c:pt idx="4">
                  <c:v>3.0103361877557647E-3</c:v>
                </c:pt>
                <c:pt idx="5">
                  <c:v>4.6410538818055791E-3</c:v>
                </c:pt>
                <c:pt idx="6">
                  <c:v>6.6878655830317204E-3</c:v>
                </c:pt>
                <c:pt idx="7">
                  <c:v>9.1738715290317092E-3</c:v>
                </c:pt>
                <c:pt idx="8">
                  <c:v>1.2119139296852996E-2</c:v>
                </c:pt>
                <c:pt idx="9">
                  <c:v>1.5541964357863432E-2</c:v>
                </c:pt>
                <c:pt idx="10">
                  <c:v>1.9460035853189939E-2</c:v>
                </c:pt>
                <c:pt idx="11">
                  <c:v>2.3891531337514961E-2</c:v>
                </c:pt>
                <c:pt idx="12">
                  <c:v>2.885617105586339E-2</c:v>
                </c:pt>
                <c:pt idx="13">
                  <c:v>3.4376269353246398E-2</c:v>
                </c:pt>
                <c:pt idx="14">
                  <c:v>4.2046274981371992E-2</c:v>
                </c:pt>
                <c:pt idx="15">
                  <c:v>5.0325419518690635E-2</c:v>
                </c:pt>
                <c:pt idx="16">
                  <c:v>5.924699316467269E-2</c:v>
                </c:pt>
                <c:pt idx="17">
                  <c:v>6.8852770903258004E-2</c:v>
                </c:pt>
                <c:pt idx="18">
                  <c:v>7.9194947774150218E-2</c:v>
                </c:pt>
                <c:pt idx="19">
                  <c:v>9.0338640599460229E-2</c:v>
                </c:pt>
                <c:pt idx="20">
                  <c:v>0.10236520646974559</c:v>
                </c:pt>
                <c:pt idx="21">
                  <c:v>0.11537675046067067</c:v>
                </c:pt>
                <c:pt idx="22">
                  <c:v>0.1295023951650745</c:v>
                </c:pt>
                <c:pt idx="23">
                  <c:v>0.14490722224233624</c:v>
                </c:pt>
                <c:pt idx="24">
                  <c:v>0.16180538634968591</c:v>
                </c:pt>
                <c:pt idx="25">
                  <c:v>0.18047997774903612</c:v>
                </c:pt>
                <c:pt idx="26">
                  <c:v>0.20131427177204961</c:v>
                </c:pt>
                <c:pt idx="27">
                  <c:v>0.22484319791736368</c:v>
                </c:pt>
                <c:pt idx="28">
                  <c:v>0.25184303762461036</c:v>
                </c:pt>
                <c:pt idx="29">
                  <c:v>0.28349933284686002</c:v>
                </c:pt>
                <c:pt idx="30">
                  <c:v>0.32175207119691362</c:v>
                </c:pt>
                <c:pt idx="31">
                  <c:v>0.37010278650867401</c:v>
                </c:pt>
                <c:pt idx="32">
                  <c:v>0.43589623153071172</c:v>
                </c:pt>
                <c:pt idx="33">
                  <c:v>0.5391705923317851</c:v>
                </c:pt>
                <c:pt idx="34">
                  <c:v>0.78156292453777643</c:v>
                </c:pt>
              </c:numCache>
            </c:numRef>
          </c:xVal>
          <c:yVal>
            <c:numRef>
              <c:f>'s3=100'!$D$11:$D$45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A9-474F-88E0-60124FDE8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ax val="0.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s1-s3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4872706754177"/>
          <c:y val="6.2606715993170178E-2"/>
          <c:w val="0.7932522392648238"/>
          <c:h val="0.852342299103733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's3=100'!$X$11:$X$45</c:f>
              <c:numCache>
                <c:formatCode>0.0000</c:formatCode>
                <c:ptCount val="35"/>
                <c:pt idx="0">
                  <c:v>0</c:v>
                </c:pt>
                <c:pt idx="1">
                  <c:v>3.0858909297965117E-4</c:v>
                </c:pt>
                <c:pt idx="2">
                  <c:v>8.8126492893734294E-4</c:v>
                </c:pt>
                <c:pt idx="3">
                  <c:v>1.7682075337040269E-3</c:v>
                </c:pt>
                <c:pt idx="4">
                  <c:v>3.0103361877557647E-3</c:v>
                </c:pt>
                <c:pt idx="5">
                  <c:v>4.6410538818055791E-3</c:v>
                </c:pt>
                <c:pt idx="6">
                  <c:v>6.6878655830317204E-3</c:v>
                </c:pt>
                <c:pt idx="7">
                  <c:v>9.1738715290317092E-3</c:v>
                </c:pt>
                <c:pt idx="8">
                  <c:v>1.2119139296852996E-2</c:v>
                </c:pt>
                <c:pt idx="9">
                  <c:v>1.5541964357863432E-2</c:v>
                </c:pt>
                <c:pt idx="10">
                  <c:v>1.9460035853189939E-2</c:v>
                </c:pt>
                <c:pt idx="11">
                  <c:v>2.3891531337514961E-2</c:v>
                </c:pt>
                <c:pt idx="12">
                  <c:v>2.885617105586339E-2</c:v>
                </c:pt>
                <c:pt idx="13">
                  <c:v>3.4376269353246398E-2</c:v>
                </c:pt>
                <c:pt idx="14">
                  <c:v>4.2046274981371992E-2</c:v>
                </c:pt>
                <c:pt idx="15">
                  <c:v>5.0325419518690635E-2</c:v>
                </c:pt>
                <c:pt idx="16">
                  <c:v>5.924699316467269E-2</c:v>
                </c:pt>
                <c:pt idx="17">
                  <c:v>6.8852770903258004E-2</c:v>
                </c:pt>
                <c:pt idx="18">
                  <c:v>7.9194947774150218E-2</c:v>
                </c:pt>
                <c:pt idx="19">
                  <c:v>9.0338640599460229E-2</c:v>
                </c:pt>
                <c:pt idx="20">
                  <c:v>0.10236520646974559</c:v>
                </c:pt>
                <c:pt idx="21">
                  <c:v>0.11537675046067067</c:v>
                </c:pt>
                <c:pt idx="22">
                  <c:v>0.1295023951650745</c:v>
                </c:pt>
                <c:pt idx="23">
                  <c:v>0.14490722224233624</c:v>
                </c:pt>
                <c:pt idx="24">
                  <c:v>0.16180538634968591</c:v>
                </c:pt>
                <c:pt idx="25">
                  <c:v>0.18047997774903612</c:v>
                </c:pt>
                <c:pt idx="26">
                  <c:v>0.20131427177204961</c:v>
                </c:pt>
                <c:pt idx="27">
                  <c:v>0.22484319791736368</c:v>
                </c:pt>
                <c:pt idx="28">
                  <c:v>0.25184303762461036</c:v>
                </c:pt>
                <c:pt idx="29">
                  <c:v>0.28349933284686002</c:v>
                </c:pt>
                <c:pt idx="30">
                  <c:v>0.32175207119691362</c:v>
                </c:pt>
                <c:pt idx="31">
                  <c:v>0.37010278650867401</c:v>
                </c:pt>
                <c:pt idx="32">
                  <c:v>0.43589623153071172</c:v>
                </c:pt>
                <c:pt idx="33">
                  <c:v>0.5391705923317851</c:v>
                </c:pt>
                <c:pt idx="34">
                  <c:v>0.78156292453777643</c:v>
                </c:pt>
              </c:numCache>
            </c:numRef>
          </c:xVal>
          <c:yVal>
            <c:numRef>
              <c:f>'s3=100'!$Q$11:$Q$45</c:f>
              <c:numCache>
                <c:formatCode>0.0000</c:formatCode>
                <c:ptCount val="35"/>
                <c:pt idx="0">
                  <c:v>0</c:v>
                </c:pt>
                <c:pt idx="1">
                  <c:v>3.1225604996096892E-4</c:v>
                </c:pt>
                <c:pt idx="2">
                  <c:v>6.1947571201933886E-4</c:v>
                </c:pt>
                <c:pt idx="3">
                  <c:v>9.218188715053563E-4</c:v>
                </c:pt>
                <c:pt idx="4">
                  <c:v>1.2194379191244047E-3</c:v>
                </c:pt>
                <c:pt idx="5">
                  <c:v>1.512478212164696E-3</c:v>
                </c:pt>
                <c:pt idx="6">
                  <c:v>1.8010785007649855E-3</c:v>
                </c:pt>
                <c:pt idx="7">
                  <c:v>2.0853713223712407E-3</c:v>
                </c:pt>
                <c:pt idx="8">
                  <c:v>2.3654833671891665E-3</c:v>
                </c:pt>
                <c:pt idx="9">
                  <c:v>2.6415358171546608E-3</c:v>
                </c:pt>
                <c:pt idx="10">
                  <c:v>2.9136446606920765E-3</c:v>
                </c:pt>
                <c:pt idx="11">
                  <c:v>3.181920985306428E-3</c:v>
                </c:pt>
                <c:pt idx="12">
                  <c:v>3.4464712498566931E-3</c:v>
                </c:pt>
                <c:pt idx="13">
                  <c:v>3.7073975381802424E-3</c:v>
                </c:pt>
                <c:pt idx="14">
                  <c:v>8.6701359559046669E-3</c:v>
                </c:pt>
                <c:pt idx="15">
                  <c:v>1.3619822311960454E-2</c:v>
                </c:pt>
                <c:pt idx="16">
                  <c:v>1.854503054209946E-2</c:v>
                </c:pt>
                <c:pt idx="17">
                  <c:v>2.3436176430888613E-2</c:v>
                </c:pt>
                <c:pt idx="18">
                  <c:v>2.8285290092820325E-2</c:v>
                </c:pt>
                <c:pt idx="19">
                  <c:v>3.3085808929318304E-2</c:v>
                </c:pt>
                <c:pt idx="20">
                  <c:v>3.7832391304152287E-2</c:v>
                </c:pt>
                <c:pt idx="21">
                  <c:v>4.2520750363365424E-2</c:v>
                </c:pt>
                <c:pt idx="22">
                  <c:v>4.714750690363629E-2</c:v>
                </c:pt>
                <c:pt idx="23">
                  <c:v>5.1710059888626939E-2</c:v>
                </c:pt>
                <c:pt idx="24">
                  <c:v>5.6206473064998687E-2</c:v>
                </c:pt>
                <c:pt idx="25">
                  <c:v>6.0635376090708674E-2</c:v>
                </c:pt>
                <c:pt idx="26">
                  <c:v>6.4995878621797051E-2</c:v>
                </c:pt>
                <c:pt idx="27">
                  <c:v>6.9287495883417413E-2</c:v>
                </c:pt>
                <c:pt idx="28">
                  <c:v>7.3510084357061217E-2</c:v>
                </c:pt>
                <c:pt idx="29">
                  <c:v>7.766378633520718E-2</c:v>
                </c:pt>
                <c:pt idx="30">
                  <c:v>8.1748982217715246E-2</c:v>
                </c:pt>
                <c:pt idx="31">
                  <c:v>8.5766249545077763E-2</c:v>
                </c:pt>
                <c:pt idx="32">
                  <c:v>8.9716327878327617E-2</c:v>
                </c:pt>
                <c:pt idx="33">
                  <c:v>9.3600088741799717E-2</c:v>
                </c:pt>
                <c:pt idx="34">
                  <c:v>9.7418509941985393E-2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77-40B8-A6D7-01BEB0205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802063"/>
        <c:axId val="1363060863"/>
      </c:scatterChart>
      <c:valAx>
        <c:axId val="136680206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060863"/>
        <c:crosses val="autoZero"/>
        <c:crossBetween val="midCat"/>
      </c:valAx>
      <c:valAx>
        <c:axId val="1363060863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2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8.png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image" Target="../media/image6.png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8.png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9.xml"/><Relationship Id="rId11" Type="http://schemas.openxmlformats.org/officeDocument/2006/relationships/image" Target="../media/image6.png"/><Relationship Id="rId5" Type="http://schemas.openxmlformats.org/officeDocument/2006/relationships/chart" Target="../charts/chart8.xml"/><Relationship Id="rId10" Type="http://schemas.openxmlformats.org/officeDocument/2006/relationships/image" Target="../media/image5.png"/><Relationship Id="rId4" Type="http://schemas.openxmlformats.org/officeDocument/2006/relationships/chart" Target="../charts/chart7.xml"/><Relationship Id="rId9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8.png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4.xml"/><Relationship Id="rId11" Type="http://schemas.openxmlformats.org/officeDocument/2006/relationships/image" Target="../media/image6.png"/><Relationship Id="rId5" Type="http://schemas.openxmlformats.org/officeDocument/2006/relationships/chart" Target="../charts/chart13.xml"/><Relationship Id="rId10" Type="http://schemas.openxmlformats.org/officeDocument/2006/relationships/image" Target="../media/image5.png"/><Relationship Id="rId4" Type="http://schemas.openxmlformats.org/officeDocument/2006/relationships/chart" Target="../charts/chart12.xml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128695</xdr:colOff>
      <xdr:row>0</xdr:row>
      <xdr:rowOff>178648</xdr:rowOff>
    </xdr:from>
    <xdr:to>
      <xdr:col>24</xdr:col>
      <xdr:colOff>132234</xdr:colOff>
      <xdr:row>5</xdr:row>
      <xdr:rowOff>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9495" y="178648"/>
          <a:ext cx="4270739" cy="752736"/>
        </a:xfrm>
        <a:prstGeom prst="rect">
          <a:avLst/>
        </a:prstGeom>
      </xdr:spPr>
    </xdr:pic>
    <xdr:clientData/>
  </xdr:twoCellAnchor>
  <xdr:twoCellAnchor>
    <xdr:from>
      <xdr:col>30</xdr:col>
      <xdr:colOff>271778</xdr:colOff>
      <xdr:row>0</xdr:row>
      <xdr:rowOff>21167</xdr:rowOff>
    </xdr:from>
    <xdr:to>
      <xdr:col>39</xdr:col>
      <xdr:colOff>202036</xdr:colOff>
      <xdr:row>26</xdr:row>
      <xdr:rowOff>75601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8424311" y="21167"/>
          <a:ext cx="5416658" cy="4931234"/>
          <a:chOff x="8822303" y="182880"/>
          <a:chExt cx="5416658" cy="48093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822303" y="182880"/>
            <a:ext cx="5416658" cy="4809314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0538460" y="2042160"/>
            <a:ext cx="822960" cy="228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/>
              <a:t>q / p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330939" y="2758439"/>
            <a:ext cx="157519" cy="18067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1000" b="1"/>
              <a:t>e0</a:t>
            </a:r>
          </a:p>
        </xdr:txBody>
      </xdr:sp>
    </xdr:grpSp>
    <xdr:clientData/>
  </xdr:twoCellAnchor>
  <xdr:twoCellAnchor>
    <xdr:from>
      <xdr:col>1</xdr:col>
      <xdr:colOff>110067</xdr:colOff>
      <xdr:row>45</xdr:row>
      <xdr:rowOff>186189</xdr:rowOff>
    </xdr:from>
    <xdr:to>
      <xdr:col>8</xdr:col>
      <xdr:colOff>203200</xdr:colOff>
      <xdr:row>68</xdr:row>
      <xdr:rowOff>101599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42333</xdr:colOff>
      <xdr:row>24</xdr:row>
      <xdr:rowOff>160865</xdr:rowOff>
    </xdr:from>
    <xdr:to>
      <xdr:col>32</xdr:col>
      <xdr:colOff>8466</xdr:colOff>
      <xdr:row>46</xdr:row>
      <xdr:rowOff>160864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286636</xdr:colOff>
      <xdr:row>46</xdr:row>
      <xdr:rowOff>3079</xdr:rowOff>
    </xdr:from>
    <xdr:to>
      <xdr:col>14</xdr:col>
      <xdr:colOff>717358</xdr:colOff>
      <xdr:row>68</xdr:row>
      <xdr:rowOff>104677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753533</xdr:colOff>
      <xdr:row>45</xdr:row>
      <xdr:rowOff>183093</xdr:rowOff>
    </xdr:from>
    <xdr:to>
      <xdr:col>25</xdr:col>
      <xdr:colOff>129886</xdr:colOff>
      <xdr:row>66</xdr:row>
      <xdr:rowOff>71966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394581</xdr:colOff>
      <xdr:row>45</xdr:row>
      <xdr:rowOff>152110</xdr:rowOff>
    </xdr:from>
    <xdr:to>
      <xdr:col>38</xdr:col>
      <xdr:colOff>164521</xdr:colOff>
      <xdr:row>66</xdr:row>
      <xdr:rowOff>71676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24</xdr:col>
      <xdr:colOff>110066</xdr:colOff>
      <xdr:row>5</xdr:row>
      <xdr:rowOff>16934</xdr:rowOff>
    </xdr:from>
    <xdr:to>
      <xdr:col>27</xdr:col>
      <xdr:colOff>341341</xdr:colOff>
      <xdr:row>6</xdr:row>
      <xdr:rowOff>110916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588066" y="948267"/>
          <a:ext cx="2060075" cy="280249"/>
        </a:xfrm>
        <a:prstGeom prst="rect">
          <a:avLst/>
        </a:prstGeom>
      </xdr:spPr>
    </xdr:pic>
    <xdr:clientData/>
  </xdr:twoCellAnchor>
  <xdr:twoCellAnchor editAs="oneCell">
    <xdr:from>
      <xdr:col>27</xdr:col>
      <xdr:colOff>423334</xdr:colOff>
      <xdr:row>4</xdr:row>
      <xdr:rowOff>93133</xdr:rowOff>
    </xdr:from>
    <xdr:to>
      <xdr:col>30</xdr:col>
      <xdr:colOff>308902</xdr:colOff>
      <xdr:row>6</xdr:row>
      <xdr:rowOff>130105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730134" y="838200"/>
          <a:ext cx="1714368" cy="409505"/>
        </a:xfrm>
        <a:prstGeom prst="rect">
          <a:avLst/>
        </a:prstGeom>
      </xdr:spPr>
    </xdr:pic>
    <xdr:clientData/>
  </xdr:twoCellAnchor>
  <xdr:twoCellAnchor editAs="oneCell">
    <xdr:from>
      <xdr:col>10</xdr:col>
      <xdr:colOff>186268</xdr:colOff>
      <xdr:row>3</xdr:row>
      <xdr:rowOff>4616</xdr:rowOff>
    </xdr:from>
    <xdr:to>
      <xdr:col>13</xdr:col>
      <xdr:colOff>177799</xdr:colOff>
      <xdr:row>6</xdr:row>
      <xdr:rowOff>29124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42001" y="563416"/>
          <a:ext cx="1913465" cy="583308"/>
        </a:xfrm>
        <a:prstGeom prst="rect">
          <a:avLst/>
        </a:prstGeom>
      </xdr:spPr>
    </xdr:pic>
    <xdr:clientData/>
  </xdr:twoCellAnchor>
  <xdr:twoCellAnchor editAs="oneCell">
    <xdr:from>
      <xdr:col>8</xdr:col>
      <xdr:colOff>84666</xdr:colOff>
      <xdr:row>3</xdr:row>
      <xdr:rowOff>1655</xdr:rowOff>
    </xdr:from>
    <xdr:to>
      <xdr:col>10</xdr:col>
      <xdr:colOff>50799</xdr:colOff>
      <xdr:row>6</xdr:row>
      <xdr:rowOff>18626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495799" y="560455"/>
          <a:ext cx="1210733" cy="575771"/>
        </a:xfrm>
        <a:prstGeom prst="rect">
          <a:avLst/>
        </a:prstGeom>
      </xdr:spPr>
    </xdr:pic>
    <xdr:clientData/>
  </xdr:twoCellAnchor>
  <xdr:twoCellAnchor editAs="oneCell">
    <xdr:from>
      <xdr:col>25</xdr:col>
      <xdr:colOff>25400</xdr:colOff>
      <xdr:row>14</xdr:row>
      <xdr:rowOff>16934</xdr:rowOff>
    </xdr:from>
    <xdr:to>
      <xdr:col>27</xdr:col>
      <xdr:colOff>108800</xdr:colOff>
      <xdr:row>15</xdr:row>
      <xdr:rowOff>149712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113000" y="2624667"/>
          <a:ext cx="1302600" cy="327511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15</xdr:row>
      <xdr:rowOff>207817</xdr:rowOff>
    </xdr:from>
    <xdr:to>
      <xdr:col>30</xdr:col>
      <xdr:colOff>148952</xdr:colOff>
      <xdr:row>18</xdr:row>
      <xdr:rowOff>16025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916400" y="2951017"/>
          <a:ext cx="1368152" cy="369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128695</xdr:colOff>
      <xdr:row>0</xdr:row>
      <xdr:rowOff>178648</xdr:rowOff>
    </xdr:from>
    <xdr:to>
      <xdr:col>24</xdr:col>
      <xdr:colOff>132234</xdr:colOff>
      <xdr:row>5</xdr:row>
      <xdr:rowOff>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2345" y="178648"/>
          <a:ext cx="4270739" cy="773903"/>
        </a:xfrm>
        <a:prstGeom prst="rect">
          <a:avLst/>
        </a:prstGeom>
      </xdr:spPr>
    </xdr:pic>
    <xdr:clientData/>
  </xdr:twoCellAnchor>
  <xdr:twoCellAnchor>
    <xdr:from>
      <xdr:col>30</xdr:col>
      <xdr:colOff>271778</xdr:colOff>
      <xdr:row>0</xdr:row>
      <xdr:rowOff>21167</xdr:rowOff>
    </xdr:from>
    <xdr:to>
      <xdr:col>39</xdr:col>
      <xdr:colOff>202036</xdr:colOff>
      <xdr:row>26</xdr:row>
      <xdr:rowOff>75601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8414305" y="21167"/>
          <a:ext cx="5416658" cy="4799616"/>
          <a:chOff x="8822303" y="182880"/>
          <a:chExt cx="5416658" cy="4809314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822303" y="182880"/>
            <a:ext cx="5416658" cy="480931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0538460" y="2042160"/>
            <a:ext cx="822960" cy="228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/>
              <a:t>q / p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11330939" y="2758439"/>
            <a:ext cx="157519" cy="18067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1000" b="1"/>
              <a:t>e0</a:t>
            </a:r>
          </a:p>
        </xdr:txBody>
      </xdr:sp>
    </xdr:grpSp>
    <xdr:clientData/>
  </xdr:twoCellAnchor>
  <xdr:twoCellAnchor>
    <xdr:from>
      <xdr:col>0</xdr:col>
      <xdr:colOff>71889</xdr:colOff>
      <xdr:row>45</xdr:row>
      <xdr:rowOff>126924</xdr:rowOff>
    </xdr:from>
    <xdr:to>
      <xdr:col>8</xdr:col>
      <xdr:colOff>83127</xdr:colOff>
      <xdr:row>64</xdr:row>
      <xdr:rowOff>27710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42333</xdr:colOff>
      <xdr:row>24</xdr:row>
      <xdr:rowOff>160865</xdr:rowOff>
    </xdr:from>
    <xdr:to>
      <xdr:col>32</xdr:col>
      <xdr:colOff>8466</xdr:colOff>
      <xdr:row>46</xdr:row>
      <xdr:rowOff>160864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121152</xdr:colOff>
      <xdr:row>45</xdr:row>
      <xdr:rowOff>69273</xdr:rowOff>
    </xdr:from>
    <xdr:to>
      <xdr:col>14</xdr:col>
      <xdr:colOff>551874</xdr:colOff>
      <xdr:row>64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576327</xdr:colOff>
      <xdr:row>45</xdr:row>
      <xdr:rowOff>99967</xdr:rowOff>
    </xdr:from>
    <xdr:to>
      <xdr:col>26</xdr:col>
      <xdr:colOff>12122</xdr:colOff>
      <xdr:row>64</xdr:row>
      <xdr:rowOff>20783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394581</xdr:colOff>
      <xdr:row>45</xdr:row>
      <xdr:rowOff>152110</xdr:rowOff>
    </xdr:from>
    <xdr:to>
      <xdr:col>38</xdr:col>
      <xdr:colOff>164521</xdr:colOff>
      <xdr:row>66</xdr:row>
      <xdr:rowOff>71676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24</xdr:col>
      <xdr:colOff>110066</xdr:colOff>
      <xdr:row>5</xdr:row>
      <xdr:rowOff>16934</xdr:rowOff>
    </xdr:from>
    <xdr:to>
      <xdr:col>27</xdr:col>
      <xdr:colOff>341341</xdr:colOff>
      <xdr:row>6</xdr:row>
      <xdr:rowOff>110916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530916" y="969434"/>
          <a:ext cx="2060075" cy="284482"/>
        </a:xfrm>
        <a:prstGeom prst="rect">
          <a:avLst/>
        </a:prstGeom>
      </xdr:spPr>
    </xdr:pic>
    <xdr:clientData/>
  </xdr:twoCellAnchor>
  <xdr:twoCellAnchor editAs="oneCell">
    <xdr:from>
      <xdr:col>27</xdr:col>
      <xdr:colOff>423334</xdr:colOff>
      <xdr:row>4</xdr:row>
      <xdr:rowOff>93133</xdr:rowOff>
    </xdr:from>
    <xdr:to>
      <xdr:col>30</xdr:col>
      <xdr:colOff>308902</xdr:colOff>
      <xdr:row>6</xdr:row>
      <xdr:rowOff>130105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672984" y="855133"/>
          <a:ext cx="1714368" cy="417972"/>
        </a:xfrm>
        <a:prstGeom prst="rect">
          <a:avLst/>
        </a:prstGeom>
      </xdr:spPr>
    </xdr:pic>
    <xdr:clientData/>
  </xdr:twoCellAnchor>
  <xdr:twoCellAnchor editAs="oneCell">
    <xdr:from>
      <xdr:col>10</xdr:col>
      <xdr:colOff>186268</xdr:colOff>
      <xdr:row>3</xdr:row>
      <xdr:rowOff>4616</xdr:rowOff>
    </xdr:from>
    <xdr:to>
      <xdr:col>13</xdr:col>
      <xdr:colOff>177799</xdr:colOff>
      <xdr:row>6</xdr:row>
      <xdr:rowOff>29124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25068" y="576116"/>
          <a:ext cx="1896531" cy="596008"/>
        </a:xfrm>
        <a:prstGeom prst="rect">
          <a:avLst/>
        </a:prstGeom>
      </xdr:spPr>
    </xdr:pic>
    <xdr:clientData/>
  </xdr:twoCellAnchor>
  <xdr:twoCellAnchor editAs="oneCell">
    <xdr:from>
      <xdr:col>8</xdr:col>
      <xdr:colOff>84666</xdr:colOff>
      <xdr:row>3</xdr:row>
      <xdr:rowOff>1655</xdr:rowOff>
    </xdr:from>
    <xdr:to>
      <xdr:col>10</xdr:col>
      <xdr:colOff>50799</xdr:colOff>
      <xdr:row>6</xdr:row>
      <xdr:rowOff>18626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494741" y="573155"/>
          <a:ext cx="1194858" cy="588471"/>
        </a:xfrm>
        <a:prstGeom prst="rect">
          <a:avLst/>
        </a:prstGeom>
      </xdr:spPr>
    </xdr:pic>
    <xdr:clientData/>
  </xdr:twoCellAnchor>
  <xdr:twoCellAnchor editAs="oneCell">
    <xdr:from>
      <xdr:col>25</xdr:col>
      <xdr:colOff>25400</xdr:colOff>
      <xdr:row>14</xdr:row>
      <xdr:rowOff>16934</xdr:rowOff>
    </xdr:from>
    <xdr:to>
      <xdr:col>27</xdr:col>
      <xdr:colOff>108800</xdr:colOff>
      <xdr:row>15</xdr:row>
      <xdr:rowOff>149712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055850" y="2693459"/>
          <a:ext cx="1302600" cy="323278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15</xdr:row>
      <xdr:rowOff>207817</xdr:rowOff>
    </xdr:from>
    <xdr:to>
      <xdr:col>30</xdr:col>
      <xdr:colOff>148952</xdr:colOff>
      <xdr:row>18</xdr:row>
      <xdr:rowOff>16025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859250" y="3074842"/>
          <a:ext cx="1368152" cy="3701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128695</xdr:colOff>
      <xdr:row>0</xdr:row>
      <xdr:rowOff>178648</xdr:rowOff>
    </xdr:from>
    <xdr:to>
      <xdr:col>24</xdr:col>
      <xdr:colOff>132234</xdr:colOff>
      <xdr:row>5</xdr:row>
      <xdr:rowOff>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2345" y="178648"/>
          <a:ext cx="4270739" cy="773903"/>
        </a:xfrm>
        <a:prstGeom prst="rect">
          <a:avLst/>
        </a:prstGeom>
      </xdr:spPr>
    </xdr:pic>
    <xdr:clientData/>
  </xdr:twoCellAnchor>
  <xdr:twoCellAnchor>
    <xdr:from>
      <xdr:col>30</xdr:col>
      <xdr:colOff>271778</xdr:colOff>
      <xdr:row>0</xdr:row>
      <xdr:rowOff>21167</xdr:rowOff>
    </xdr:from>
    <xdr:to>
      <xdr:col>39</xdr:col>
      <xdr:colOff>202036</xdr:colOff>
      <xdr:row>26</xdr:row>
      <xdr:rowOff>75601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8414305" y="21167"/>
          <a:ext cx="5416658" cy="4799616"/>
          <a:chOff x="8822303" y="182880"/>
          <a:chExt cx="5416658" cy="4809314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822303" y="182880"/>
            <a:ext cx="5416658" cy="480931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0538460" y="2042160"/>
            <a:ext cx="822960" cy="228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/>
              <a:t>q / p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11330939" y="2758439"/>
            <a:ext cx="157519" cy="18067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1000" b="1"/>
              <a:t>e0</a:t>
            </a:r>
          </a:p>
        </xdr:txBody>
      </xdr:sp>
    </xdr:grpSp>
    <xdr:clientData/>
  </xdr:twoCellAnchor>
  <xdr:twoCellAnchor>
    <xdr:from>
      <xdr:col>0</xdr:col>
      <xdr:colOff>80548</xdr:colOff>
      <xdr:row>54</xdr:row>
      <xdr:rowOff>14353</xdr:rowOff>
    </xdr:from>
    <xdr:to>
      <xdr:col>7</xdr:col>
      <xdr:colOff>374072</xdr:colOff>
      <xdr:row>73</xdr:row>
      <xdr:rowOff>76199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180879</xdr:colOff>
      <xdr:row>29</xdr:row>
      <xdr:rowOff>143547</xdr:rowOff>
    </xdr:from>
    <xdr:to>
      <xdr:col>32</xdr:col>
      <xdr:colOff>147012</xdr:colOff>
      <xdr:row>51</xdr:row>
      <xdr:rowOff>143546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417293</xdr:colOff>
      <xdr:row>54</xdr:row>
      <xdr:rowOff>32904</xdr:rowOff>
    </xdr:from>
    <xdr:to>
      <xdr:col>14</xdr:col>
      <xdr:colOff>238414</xdr:colOff>
      <xdr:row>73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264600</xdr:colOff>
      <xdr:row>54</xdr:row>
      <xdr:rowOff>25497</xdr:rowOff>
    </xdr:from>
    <xdr:to>
      <xdr:col>25</xdr:col>
      <xdr:colOff>313459</xdr:colOff>
      <xdr:row>74</xdr:row>
      <xdr:rowOff>94479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559103</xdr:colOff>
      <xdr:row>54</xdr:row>
      <xdr:rowOff>134792</xdr:rowOff>
    </xdr:from>
    <xdr:to>
      <xdr:col>37</xdr:col>
      <xdr:colOff>329044</xdr:colOff>
      <xdr:row>75</xdr:row>
      <xdr:rowOff>54358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24</xdr:col>
      <xdr:colOff>110066</xdr:colOff>
      <xdr:row>5</xdr:row>
      <xdr:rowOff>16934</xdr:rowOff>
    </xdr:from>
    <xdr:to>
      <xdr:col>27</xdr:col>
      <xdr:colOff>341341</xdr:colOff>
      <xdr:row>6</xdr:row>
      <xdr:rowOff>110916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530916" y="969434"/>
          <a:ext cx="2060075" cy="284482"/>
        </a:xfrm>
        <a:prstGeom prst="rect">
          <a:avLst/>
        </a:prstGeom>
      </xdr:spPr>
    </xdr:pic>
    <xdr:clientData/>
  </xdr:twoCellAnchor>
  <xdr:twoCellAnchor editAs="oneCell">
    <xdr:from>
      <xdr:col>27</xdr:col>
      <xdr:colOff>423334</xdr:colOff>
      <xdr:row>4</xdr:row>
      <xdr:rowOff>93133</xdr:rowOff>
    </xdr:from>
    <xdr:to>
      <xdr:col>30</xdr:col>
      <xdr:colOff>308902</xdr:colOff>
      <xdr:row>6</xdr:row>
      <xdr:rowOff>130105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672984" y="855133"/>
          <a:ext cx="1714368" cy="417972"/>
        </a:xfrm>
        <a:prstGeom prst="rect">
          <a:avLst/>
        </a:prstGeom>
      </xdr:spPr>
    </xdr:pic>
    <xdr:clientData/>
  </xdr:twoCellAnchor>
  <xdr:twoCellAnchor editAs="oneCell">
    <xdr:from>
      <xdr:col>10</xdr:col>
      <xdr:colOff>186268</xdr:colOff>
      <xdr:row>3</xdr:row>
      <xdr:rowOff>4616</xdr:rowOff>
    </xdr:from>
    <xdr:to>
      <xdr:col>13</xdr:col>
      <xdr:colOff>177799</xdr:colOff>
      <xdr:row>6</xdr:row>
      <xdr:rowOff>29124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25068" y="576116"/>
          <a:ext cx="1896531" cy="596008"/>
        </a:xfrm>
        <a:prstGeom prst="rect">
          <a:avLst/>
        </a:prstGeom>
      </xdr:spPr>
    </xdr:pic>
    <xdr:clientData/>
  </xdr:twoCellAnchor>
  <xdr:twoCellAnchor editAs="oneCell">
    <xdr:from>
      <xdr:col>8</xdr:col>
      <xdr:colOff>84666</xdr:colOff>
      <xdr:row>3</xdr:row>
      <xdr:rowOff>1655</xdr:rowOff>
    </xdr:from>
    <xdr:to>
      <xdr:col>10</xdr:col>
      <xdr:colOff>50799</xdr:colOff>
      <xdr:row>6</xdr:row>
      <xdr:rowOff>18626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494741" y="573155"/>
          <a:ext cx="1194858" cy="588471"/>
        </a:xfrm>
        <a:prstGeom prst="rect">
          <a:avLst/>
        </a:prstGeom>
      </xdr:spPr>
    </xdr:pic>
    <xdr:clientData/>
  </xdr:twoCellAnchor>
  <xdr:twoCellAnchor editAs="oneCell">
    <xdr:from>
      <xdr:col>25</xdr:col>
      <xdr:colOff>25400</xdr:colOff>
      <xdr:row>14</xdr:row>
      <xdr:rowOff>16934</xdr:rowOff>
    </xdr:from>
    <xdr:to>
      <xdr:col>27</xdr:col>
      <xdr:colOff>108800</xdr:colOff>
      <xdr:row>15</xdr:row>
      <xdr:rowOff>149712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055850" y="2693459"/>
          <a:ext cx="1302600" cy="323278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15</xdr:row>
      <xdr:rowOff>207817</xdr:rowOff>
    </xdr:from>
    <xdr:to>
      <xdr:col>30</xdr:col>
      <xdr:colOff>148952</xdr:colOff>
      <xdr:row>18</xdr:row>
      <xdr:rowOff>16025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859250" y="3074842"/>
          <a:ext cx="1368152" cy="370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60"/>
  <sheetViews>
    <sheetView tabSelected="1" topLeftCell="A35" zoomScale="90" zoomScaleNormal="90" workbookViewId="0">
      <selection activeCell="I71" sqref="I71"/>
    </sheetView>
  </sheetViews>
  <sheetFormatPr defaultRowHeight="14.4" x14ac:dyDescent="0.3"/>
  <cols>
    <col min="1" max="1" width="2.109375" customWidth="1"/>
    <col min="9" max="9" width="9.33203125" customWidth="1"/>
    <col min="11" max="11" width="10.33203125" customWidth="1"/>
    <col min="15" max="15" width="11.6640625" customWidth="1"/>
  </cols>
  <sheetData>
    <row r="2" spans="2:30" x14ac:dyDescent="0.3">
      <c r="B2" s="1" t="s">
        <v>0</v>
      </c>
      <c r="P2" s="24" t="s">
        <v>24</v>
      </c>
      <c r="Q2" s="17"/>
    </row>
    <row r="3" spans="2:30" x14ac:dyDescent="0.3">
      <c r="P3" s="18" t="s">
        <v>25</v>
      </c>
      <c r="Q3" s="19" t="s">
        <v>2</v>
      </c>
      <c r="AA3" s="38"/>
    </row>
    <row r="4" spans="2:30" x14ac:dyDescent="0.3">
      <c r="B4" s="6" t="s">
        <v>16</v>
      </c>
      <c r="C4" s="6" t="s">
        <v>17</v>
      </c>
      <c r="D4" s="7" t="s">
        <v>18</v>
      </c>
      <c r="E4" s="7" t="s">
        <v>19</v>
      </c>
      <c r="F4" s="6" t="s">
        <v>5</v>
      </c>
      <c r="G4" s="7" t="s">
        <v>28</v>
      </c>
      <c r="H4" s="9" t="s">
        <v>20</v>
      </c>
      <c r="P4" s="20">
        <v>0</v>
      </c>
      <c r="Q4" s="21">
        <v>0</v>
      </c>
    </row>
    <row r="5" spans="2:30" x14ac:dyDescent="0.3">
      <c r="B5" s="3">
        <v>0.44800000000000001</v>
      </c>
      <c r="C5" s="3">
        <v>0.06</v>
      </c>
      <c r="D5" s="3">
        <v>1.1000000000000001</v>
      </c>
      <c r="E5" s="3">
        <v>2.15</v>
      </c>
      <c r="F5" s="3">
        <v>75</v>
      </c>
      <c r="G5" s="34">
        <v>150</v>
      </c>
      <c r="H5" s="3">
        <v>5</v>
      </c>
      <c r="I5" s="35"/>
      <c r="J5" s="35"/>
      <c r="P5" s="22">
        <v>160</v>
      </c>
      <c r="Q5" s="23">
        <f>P5*D5</f>
        <v>176</v>
      </c>
    </row>
    <row r="6" spans="2:30" s="2" customFormat="1" x14ac:dyDescent="0.3">
      <c r="B6" s="3"/>
      <c r="C6" s="3"/>
      <c r="D6" s="3"/>
      <c r="E6" s="3"/>
      <c r="F6" s="3" t="s">
        <v>1</v>
      </c>
      <c r="G6" s="3" t="s">
        <v>1</v>
      </c>
      <c r="H6" s="3" t="s">
        <v>1</v>
      </c>
      <c r="I6" s="35"/>
      <c r="J6" s="35"/>
    </row>
    <row r="7" spans="2:30" s="2" customFormat="1" x14ac:dyDescent="0.3"/>
    <row r="8" spans="2:30" s="2" customFormat="1" x14ac:dyDescent="0.3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/>
      <c r="J8" s="8"/>
      <c r="K8" s="8"/>
      <c r="L8" s="41">
        <v>8</v>
      </c>
      <c r="M8" s="41"/>
      <c r="N8" s="41"/>
      <c r="O8" s="41"/>
      <c r="P8" s="41"/>
      <c r="Q8" s="8">
        <v>9</v>
      </c>
      <c r="R8" s="8">
        <v>10</v>
      </c>
      <c r="S8" s="8">
        <v>11</v>
      </c>
      <c r="T8" s="8">
        <v>12</v>
      </c>
      <c r="U8" s="8"/>
      <c r="V8" s="8"/>
      <c r="W8" s="8">
        <v>13</v>
      </c>
      <c r="X8" s="8">
        <v>14</v>
      </c>
      <c r="Z8" s="26" t="s">
        <v>32</v>
      </c>
      <c r="AA8" s="36">
        <f>$E$5+(B5-C5)*LN(G5)+(C5*LN(F5))</f>
        <v>4.3531757809215259</v>
      </c>
      <c r="AC8" s="37" t="s">
        <v>33</v>
      </c>
      <c r="AD8" s="36">
        <f>AA8-(B5-C5)*LN(2)</f>
        <v>4.0842346748642671</v>
      </c>
    </row>
    <row r="9" spans="2:30" s="2" customFormat="1" x14ac:dyDescent="0.3">
      <c r="B9" s="4" t="s">
        <v>4</v>
      </c>
      <c r="C9" s="4" t="s">
        <v>5</v>
      </c>
      <c r="D9" s="4" t="s">
        <v>6</v>
      </c>
      <c r="E9" s="5" t="s">
        <v>7</v>
      </c>
      <c r="F9" s="5" t="s">
        <v>2</v>
      </c>
      <c r="G9" s="6" t="s">
        <v>8</v>
      </c>
      <c r="H9" s="5" t="s">
        <v>9</v>
      </c>
      <c r="I9" s="7" t="s">
        <v>29</v>
      </c>
      <c r="J9" s="5" t="s">
        <v>30</v>
      </c>
      <c r="K9" s="5" t="s">
        <v>31</v>
      </c>
      <c r="L9" s="3" t="s">
        <v>34</v>
      </c>
      <c r="M9" s="3" t="s">
        <v>21</v>
      </c>
      <c r="N9" s="3" t="s">
        <v>27</v>
      </c>
      <c r="O9" s="3" t="s">
        <v>22</v>
      </c>
      <c r="P9" s="5" t="s">
        <v>10</v>
      </c>
      <c r="Q9" s="5" t="s">
        <v>11</v>
      </c>
      <c r="R9" s="5" t="s">
        <v>12</v>
      </c>
      <c r="S9" s="13" t="s">
        <v>3</v>
      </c>
      <c r="T9" s="3" t="s">
        <v>23</v>
      </c>
      <c r="U9" s="3" t="s">
        <v>26</v>
      </c>
      <c r="V9" s="5" t="s">
        <v>13</v>
      </c>
      <c r="W9" s="5" t="s">
        <v>14</v>
      </c>
      <c r="X9" s="6" t="s">
        <v>15</v>
      </c>
      <c r="Z9" s="25" t="s">
        <v>25</v>
      </c>
      <c r="AA9" s="27" t="s">
        <v>3</v>
      </c>
      <c r="AC9" s="25" t="s">
        <v>25</v>
      </c>
      <c r="AD9" s="27" t="s">
        <v>3</v>
      </c>
    </row>
    <row r="10" spans="2:30" s="2" customFormat="1" x14ac:dyDescent="0.3">
      <c r="B10" s="2">
        <v>0</v>
      </c>
      <c r="C10" s="2">
        <v>0</v>
      </c>
      <c r="D10" s="2">
        <f>B10-C10</f>
        <v>0</v>
      </c>
      <c r="E10" s="10">
        <v>96</v>
      </c>
      <c r="F10" s="2">
        <v>0</v>
      </c>
      <c r="Q10" s="2">
        <v>0</v>
      </c>
      <c r="S10" s="16">
        <f>E5</f>
        <v>2.15</v>
      </c>
      <c r="V10" s="2">
        <v>0</v>
      </c>
      <c r="Z10" s="2">
        <v>60</v>
      </c>
      <c r="AA10" s="12">
        <f>$AA$8-$B$5*LN(Z10)</f>
        <v>2.5189094170460251</v>
      </c>
      <c r="AC10" s="2">
        <v>60</v>
      </c>
      <c r="AD10" s="12">
        <f>$AD$8-$B$5*LN(AC10)</f>
        <v>2.2499683109887663</v>
      </c>
    </row>
    <row r="11" spans="2:30" s="2" customFormat="1" x14ac:dyDescent="0.3">
      <c r="B11" s="2">
        <f>B10+$F$5</f>
        <v>75</v>
      </c>
      <c r="C11" s="2">
        <f t="shared" ref="C11:C25" si="0">$F$5</f>
        <v>75</v>
      </c>
      <c r="D11" s="2">
        <f t="shared" ref="D11:D24" si="1">B11-C11</f>
        <v>0</v>
      </c>
      <c r="E11" s="10">
        <f t="shared" ref="E11:E24" si="2">(B11+2*C11)/3</f>
        <v>75</v>
      </c>
      <c r="F11" s="2">
        <f t="shared" ref="F11:F24" si="3">D11</f>
        <v>0</v>
      </c>
      <c r="G11" s="14">
        <f t="shared" ref="G11:G24" si="4">F11/E11</f>
        <v>0</v>
      </c>
      <c r="I11" s="10">
        <f>E11*($D$5*$D$5+G11*G11)/($D$5*$D$5)</f>
        <v>75</v>
      </c>
      <c r="J11" s="2">
        <f>IF(I11&gt;$G$5,1,0)</f>
        <v>0</v>
      </c>
      <c r="K11" s="11">
        <f>$C$5*M11/(1+$S$10)</f>
        <v>0</v>
      </c>
      <c r="L11" s="11">
        <f>($B$5/(1+$S$10))</f>
        <v>0.14222222222222222</v>
      </c>
      <c r="M11" s="11">
        <f>(E11-E11)/E11</f>
        <v>0</v>
      </c>
      <c r="N11" s="11">
        <f>(1-$C$5/$B$5)</f>
        <v>0.8660714285714286</v>
      </c>
      <c r="O11" s="11">
        <f t="shared" ref="O11:O28" si="5">(2*G11*H11/($D$5*$D$5+G11*G11))</f>
        <v>0</v>
      </c>
      <c r="P11" s="11">
        <f>IF(J11=1,L11*(M11+N11*O11),K11)</f>
        <v>0</v>
      </c>
      <c r="Q11" s="11">
        <f>P11+Q10</f>
        <v>0</v>
      </c>
      <c r="R11" s="11">
        <f>P11*(1+$S$10)</f>
        <v>0</v>
      </c>
      <c r="S11" s="16">
        <f>S10-R11</f>
        <v>2.15</v>
      </c>
      <c r="T11" s="11">
        <f>($B$5-$C$5)/(1+$S$10)</f>
        <v>0.12317460317460319</v>
      </c>
      <c r="U11" s="11">
        <f t="shared" ref="U11:U25" si="6">2*G11/($D$5*$D$5-G11*G11)</f>
        <v>0</v>
      </c>
      <c r="V11" s="2">
        <f>T11*(M11+O11)*U11</f>
        <v>0</v>
      </c>
      <c r="W11" s="2">
        <f>V11+V10</f>
        <v>0</v>
      </c>
      <c r="X11" s="11">
        <f>W11+Q11/3</f>
        <v>0</v>
      </c>
      <c r="Z11" s="2">
        <v>70</v>
      </c>
      <c r="AA11" s="12">
        <f>$AA$8-$B$5*LN(Z11)</f>
        <v>2.4498499124834128</v>
      </c>
      <c r="AC11" s="2">
        <v>70</v>
      </c>
      <c r="AD11" s="12">
        <f t="shared" ref="AD11:AD23" si="7">$AD$8-$B$5*LN(AC11)</f>
        <v>2.1809088064261539</v>
      </c>
    </row>
    <row r="12" spans="2:30" s="2" customFormat="1" x14ac:dyDescent="0.3">
      <c r="B12" s="2">
        <f>B11+$H$5</f>
        <v>80</v>
      </c>
      <c r="C12" s="2">
        <f t="shared" si="0"/>
        <v>75</v>
      </c>
      <c r="D12" s="2">
        <f t="shared" si="1"/>
        <v>5</v>
      </c>
      <c r="E12" s="10">
        <f>(B12+2*C12)/3</f>
        <v>76.666666666666671</v>
      </c>
      <c r="F12" s="2">
        <f t="shared" si="3"/>
        <v>5</v>
      </c>
      <c r="G12" s="15">
        <f t="shared" si="4"/>
        <v>6.5217391304347824E-2</v>
      </c>
      <c r="H12" s="12">
        <f>G12-G11</f>
        <v>6.5217391304347824E-2</v>
      </c>
      <c r="I12" s="10">
        <f>E12*($D$5*$D$5+G12*G12)/($D$5*$D$5)</f>
        <v>76.936160019163978</v>
      </c>
      <c r="J12" s="2">
        <f t="shared" ref="J12:J45" si="8">IF(I12&gt;$G$5,1,0)</f>
        <v>0</v>
      </c>
      <c r="K12" s="11">
        <f>$C$5*M12/(1+$S$10)</f>
        <v>4.140786749482413E-4</v>
      </c>
      <c r="L12" s="11">
        <f t="shared" ref="L12:L45" si="9">($B$5/(1+$S$10))</f>
        <v>0.14222222222222222</v>
      </c>
      <c r="M12" s="11">
        <f>(E12-E11)/E12</f>
        <v>2.1739130434782671E-2</v>
      </c>
      <c r="N12" s="11">
        <f t="shared" ref="N12:N45" si="10">(1-$C$5/$B$5)</f>
        <v>0.8660714285714286</v>
      </c>
      <c r="O12" s="11">
        <f t="shared" si="5"/>
        <v>7.0056356446741583E-3</v>
      </c>
      <c r="P12" s="11">
        <f>IF(J12=1,L12*(M12+N12*O12),K12)</f>
        <v>4.140786749482413E-4</v>
      </c>
      <c r="Q12" s="11">
        <f>P12+Q11</f>
        <v>4.140786749482413E-4</v>
      </c>
      <c r="R12" s="11">
        <f>P12*(1+$S$10)</f>
        <v>1.3043478260869601E-3</v>
      </c>
      <c r="S12" s="16">
        <f t="shared" ref="S12:S23" si="11">S11-R12</f>
        <v>2.1486956521739131</v>
      </c>
      <c r="T12" s="11">
        <f t="shared" ref="T12:T45" si="12">($B$5-$C$5)/(1+$S$10)</f>
        <v>0.12317460317460319</v>
      </c>
      <c r="U12" s="11">
        <f t="shared" si="6"/>
        <v>0.10817759939796813</v>
      </c>
      <c r="V12" s="2">
        <f>T12*(M12+O12)*U12</f>
        <v>3.8301632965585152E-4</v>
      </c>
      <c r="W12" s="11">
        <f>V12+W11</f>
        <v>3.8301632965585152E-4</v>
      </c>
      <c r="X12" s="11">
        <f>W12+Q12/3</f>
        <v>5.210425546385986E-4</v>
      </c>
      <c r="Z12" s="2">
        <v>80</v>
      </c>
      <c r="AA12" s="12">
        <f t="shared" ref="AA12:AA23" si="13">$AA$8-$B$5*LN(Z12)</f>
        <v>2.3900278485876272</v>
      </c>
      <c r="AC12" s="2">
        <v>80</v>
      </c>
      <c r="AD12" s="12">
        <f>$AD$8-$B$5*LN(AC12)</f>
        <v>2.1210867425303683</v>
      </c>
    </row>
    <row r="13" spans="2:30" s="2" customFormat="1" x14ac:dyDescent="0.3">
      <c r="B13" s="2">
        <f t="shared" ref="B13:B24" si="14">B12+$H$5</f>
        <v>85</v>
      </c>
      <c r="C13" s="2">
        <f t="shared" si="0"/>
        <v>75</v>
      </c>
      <c r="D13" s="2">
        <f t="shared" si="1"/>
        <v>10</v>
      </c>
      <c r="E13" s="10">
        <f t="shared" si="2"/>
        <v>78.333333333333329</v>
      </c>
      <c r="F13" s="2">
        <f t="shared" si="3"/>
        <v>10</v>
      </c>
      <c r="G13" s="15">
        <f t="shared" si="4"/>
        <v>0.12765957446808512</v>
      </c>
      <c r="H13" s="12">
        <f t="shared" ref="H13:H45" si="15">G13-G12</f>
        <v>6.24421831637373E-2</v>
      </c>
      <c r="I13" s="10">
        <f t="shared" ref="I13:I27" si="16">E13*($D$5*$D$5+G13*G13)/($D$5*$D$5)</f>
        <v>79.388371138854694</v>
      </c>
      <c r="J13" s="2">
        <f t="shared" si="8"/>
        <v>0</v>
      </c>
      <c r="K13" s="11">
        <f t="shared" ref="K13:K45" si="17">$C$5*M13/(1+$S$10)</f>
        <v>4.0526849037487105E-4</v>
      </c>
      <c r="L13" s="11">
        <f t="shared" si="9"/>
        <v>0.14222222222222222</v>
      </c>
      <c r="M13" s="11">
        <f>(E13-E12)/E13</f>
        <v>2.1276595744680733E-2</v>
      </c>
      <c r="N13" s="11">
        <f t="shared" si="10"/>
        <v>0.8660714285714286</v>
      </c>
      <c r="O13" s="11">
        <f t="shared" si="5"/>
        <v>1.3000672343412926E-2</v>
      </c>
      <c r="P13" s="11">
        <f>IF(J13=1,L13*(M13+N13*O13),K13)</f>
        <v>4.0526849037487105E-4</v>
      </c>
      <c r="Q13" s="11">
        <f t="shared" ref="Q13:Q25" si="18">P13+Q12</f>
        <v>8.1934716532311241E-4</v>
      </c>
      <c r="R13" s="11">
        <f t="shared" ref="R13:R28" si="19">P13*(1+$S$10)</f>
        <v>1.2765957446808438E-3</v>
      </c>
      <c r="S13" s="16">
        <f t="shared" si="11"/>
        <v>2.1474190564292321</v>
      </c>
      <c r="T13" s="11">
        <f t="shared" si="12"/>
        <v>0.12317460317460319</v>
      </c>
      <c r="U13" s="11">
        <f t="shared" si="6"/>
        <v>0.21388833057124113</v>
      </c>
      <c r="V13" s="2">
        <f t="shared" ref="V13:V25" si="20">T13*(M13+O13)*U13</f>
        <v>9.0305554520229514E-4</v>
      </c>
      <c r="W13" s="11">
        <f t="shared" ref="W13:W45" si="21">V13+W12</f>
        <v>1.2860718748581466E-3</v>
      </c>
      <c r="X13" s="11">
        <f>W13+Q13/3</f>
        <v>1.5591875966325173E-3</v>
      </c>
      <c r="Z13" s="2">
        <v>90</v>
      </c>
      <c r="AA13" s="12">
        <f t="shared" si="13"/>
        <v>2.3372610486135672</v>
      </c>
      <c r="AC13" s="2">
        <v>90</v>
      </c>
      <c r="AD13" s="12">
        <f t="shared" si="7"/>
        <v>2.0683199425563084</v>
      </c>
    </row>
    <row r="14" spans="2:30" s="2" customFormat="1" ht="16.2" customHeight="1" x14ac:dyDescent="0.3">
      <c r="B14" s="2">
        <f t="shared" si="14"/>
        <v>90</v>
      </c>
      <c r="C14" s="2">
        <f t="shared" si="0"/>
        <v>75</v>
      </c>
      <c r="D14" s="2">
        <f t="shared" si="1"/>
        <v>15</v>
      </c>
      <c r="E14" s="10">
        <f t="shared" si="2"/>
        <v>80</v>
      </c>
      <c r="F14" s="2">
        <f>D14</f>
        <v>15</v>
      </c>
      <c r="G14" s="15">
        <f>F14/E14</f>
        <v>0.1875</v>
      </c>
      <c r="H14" s="12">
        <f t="shared" si="15"/>
        <v>5.9840425531914876E-2</v>
      </c>
      <c r="I14" s="10">
        <f>E14*($D$5*$D$5+G14*G14)/($D$5*$D$5)</f>
        <v>82.324380165289256</v>
      </c>
      <c r="J14" s="2">
        <f t="shared" si="8"/>
        <v>0</v>
      </c>
      <c r="K14" s="11">
        <f t="shared" si="17"/>
        <v>3.9682539682539796E-4</v>
      </c>
      <c r="L14" s="11">
        <f t="shared" si="9"/>
        <v>0.14222222222222222</v>
      </c>
      <c r="M14" s="11">
        <f>(E14-E13)/E14</f>
        <v>2.0833333333333391E-2</v>
      </c>
      <c r="N14" s="11">
        <f t="shared" si="10"/>
        <v>0.8660714285714286</v>
      </c>
      <c r="O14" s="11">
        <f t="shared" si="5"/>
        <v>1.8021962765289959E-2</v>
      </c>
      <c r="P14" s="11">
        <f t="shared" ref="P14:P37" si="22">IF(J14=1,L14*(M14+N14*O14),K14)</f>
        <v>3.9682539682539796E-4</v>
      </c>
      <c r="Q14" s="11">
        <f t="shared" si="18"/>
        <v>1.2161725621485104E-3</v>
      </c>
      <c r="R14" s="11">
        <f>P14*(1+$S$10)</f>
        <v>1.2500000000000035E-3</v>
      </c>
      <c r="S14" s="16">
        <f>S13-R14</f>
        <v>2.1461690564292319</v>
      </c>
      <c r="T14" s="11">
        <f t="shared" si="12"/>
        <v>0.12317460317460319</v>
      </c>
      <c r="U14" s="11">
        <f t="shared" si="6"/>
        <v>0.31919138183269047</v>
      </c>
      <c r="V14" s="2">
        <f t="shared" si="20"/>
        <v>1.527645382049625E-3</v>
      </c>
      <c r="W14" s="11">
        <f t="shared" si="21"/>
        <v>2.8137172569077714E-3</v>
      </c>
      <c r="X14" s="11">
        <f t="shared" ref="X14:X25" si="23">W14+Q14/3</f>
        <v>3.2191081109572747E-3</v>
      </c>
      <c r="Z14" s="2">
        <v>100</v>
      </c>
      <c r="AA14" s="12">
        <f t="shared" si="13"/>
        <v>2.2900595375988608</v>
      </c>
      <c r="AC14" s="2">
        <v>100</v>
      </c>
      <c r="AD14" s="12">
        <f t="shared" si="7"/>
        <v>2.021118431541602</v>
      </c>
    </row>
    <row r="15" spans="2:30" s="2" customFormat="1" ht="15" customHeight="1" x14ac:dyDescent="0.3">
      <c r="B15" s="2">
        <f t="shared" si="14"/>
        <v>95</v>
      </c>
      <c r="C15" s="2">
        <f t="shared" si="0"/>
        <v>75</v>
      </c>
      <c r="D15" s="2">
        <f t="shared" si="1"/>
        <v>20</v>
      </c>
      <c r="E15" s="10">
        <f t="shared" si="2"/>
        <v>81.666666666666671</v>
      </c>
      <c r="F15" s="2">
        <f t="shared" si="3"/>
        <v>20</v>
      </c>
      <c r="G15" s="15">
        <f t="shared" si="4"/>
        <v>0.24489795918367346</v>
      </c>
      <c r="H15" s="12">
        <f t="shared" si="15"/>
        <v>5.7397959183673464E-2</v>
      </c>
      <c r="I15" s="10">
        <f t="shared" si="16"/>
        <v>85.714566818462927</v>
      </c>
      <c r="J15" s="2">
        <f t="shared" si="8"/>
        <v>0</v>
      </c>
      <c r="K15" s="11">
        <f>$C$5*M15/(1+$S$10)</f>
        <v>3.8872691933916533E-4</v>
      </c>
      <c r="L15" s="11">
        <f t="shared" si="9"/>
        <v>0.14222222222222222</v>
      </c>
      <c r="M15" s="11">
        <f t="shared" ref="M15:M24" si="24">(E15-E14)/E15</f>
        <v>2.040816326530618E-2</v>
      </c>
      <c r="N15" s="11">
        <f t="shared" si="10"/>
        <v>0.8660714285714286</v>
      </c>
      <c r="O15" s="11">
        <f t="shared" si="5"/>
        <v>2.2136881356154541E-2</v>
      </c>
      <c r="P15" s="11">
        <f t="shared" si="22"/>
        <v>3.8872691933916533E-4</v>
      </c>
      <c r="Q15" s="11">
        <f>P15+Q14</f>
        <v>1.6048994814876758E-3</v>
      </c>
      <c r="R15" s="11">
        <f t="shared" si="19"/>
        <v>1.2244897959183708E-3</v>
      </c>
      <c r="S15" s="16">
        <f t="shared" si="11"/>
        <v>2.1449445666333138</v>
      </c>
      <c r="T15" s="11">
        <f t="shared" si="12"/>
        <v>0.12317460317460319</v>
      </c>
      <c r="U15" s="11">
        <f t="shared" si="6"/>
        <v>0.42590023938780458</v>
      </c>
      <c r="V15" s="2">
        <f t="shared" si="20"/>
        <v>2.2319169966188704E-3</v>
      </c>
      <c r="W15" s="11">
        <f t="shared" si="21"/>
        <v>5.0456342535266418E-3</v>
      </c>
      <c r="X15" s="11">
        <f t="shared" si="23"/>
        <v>5.5806007473558671E-3</v>
      </c>
      <c r="Z15" s="2">
        <v>110</v>
      </c>
      <c r="AA15" s="12">
        <f t="shared" si="13"/>
        <v>2.247360577046523</v>
      </c>
      <c r="AC15" s="2">
        <v>110</v>
      </c>
      <c r="AD15" s="12">
        <f t="shared" si="7"/>
        <v>1.9784194709892642</v>
      </c>
    </row>
    <row r="16" spans="2:30" s="2" customFormat="1" ht="16.95" customHeight="1" x14ac:dyDescent="0.3">
      <c r="B16" s="2">
        <f t="shared" si="14"/>
        <v>100</v>
      </c>
      <c r="C16" s="2">
        <f t="shared" si="0"/>
        <v>75</v>
      </c>
      <c r="D16" s="2">
        <f t="shared" si="1"/>
        <v>25</v>
      </c>
      <c r="E16" s="10">
        <f t="shared" si="2"/>
        <v>83.333333333333329</v>
      </c>
      <c r="F16" s="2">
        <f t="shared" si="3"/>
        <v>25</v>
      </c>
      <c r="G16" s="15">
        <f t="shared" si="4"/>
        <v>0.30000000000000004</v>
      </c>
      <c r="H16" s="12">
        <f t="shared" si="15"/>
        <v>5.5102040816326581E-2</v>
      </c>
      <c r="I16" s="10">
        <f t="shared" si="16"/>
        <v>89.531680440771339</v>
      </c>
      <c r="J16" s="2">
        <f t="shared" si="8"/>
        <v>0</v>
      </c>
      <c r="K16" s="11">
        <f t="shared" si="17"/>
        <v>3.8095238095237879E-4</v>
      </c>
      <c r="L16" s="11">
        <f t="shared" si="9"/>
        <v>0.14222222222222222</v>
      </c>
      <c r="M16" s="11">
        <f t="shared" si="24"/>
        <v>1.9999999999999886E-2</v>
      </c>
      <c r="N16" s="11">
        <f t="shared" si="10"/>
        <v>0.8660714285714286</v>
      </c>
      <c r="O16" s="11">
        <f t="shared" si="5"/>
        <v>2.5431711145996884E-2</v>
      </c>
      <c r="P16" s="11">
        <f t="shared" si="22"/>
        <v>3.8095238095237879E-4</v>
      </c>
      <c r="Q16" s="11">
        <f t="shared" si="18"/>
        <v>1.9858518624400546E-3</v>
      </c>
      <c r="R16" s="11">
        <f t="shared" si="19"/>
        <v>1.1999999999999932E-3</v>
      </c>
      <c r="S16" s="16">
        <f t="shared" si="11"/>
        <v>2.1437445666333139</v>
      </c>
      <c r="T16" s="11">
        <f t="shared" si="12"/>
        <v>0.12317460317460319</v>
      </c>
      <c r="U16" s="11">
        <f t="shared" si="6"/>
        <v>0.5357142857142857</v>
      </c>
      <c r="V16" s="2">
        <f t="shared" si="20"/>
        <v>2.9978748171167941E-3</v>
      </c>
      <c r="W16" s="11">
        <f t="shared" si="21"/>
        <v>8.0435090706434363E-3</v>
      </c>
      <c r="X16" s="11">
        <f t="shared" si="23"/>
        <v>8.7054596914567881E-3</v>
      </c>
      <c r="Z16" s="2">
        <v>120</v>
      </c>
      <c r="AA16" s="12">
        <f t="shared" si="13"/>
        <v>2.2083794801551693</v>
      </c>
      <c r="AC16" s="2">
        <v>120</v>
      </c>
      <c r="AD16" s="12">
        <f t="shared" si="7"/>
        <v>1.9394383740979104</v>
      </c>
    </row>
    <row r="17" spans="2:30" s="2" customFormat="1" ht="13.2" customHeight="1" x14ac:dyDescent="0.3">
      <c r="B17" s="2">
        <f t="shared" si="14"/>
        <v>105</v>
      </c>
      <c r="C17" s="2">
        <f t="shared" si="0"/>
        <v>75</v>
      </c>
      <c r="D17" s="2">
        <f t="shared" si="1"/>
        <v>30</v>
      </c>
      <c r="E17" s="10">
        <f t="shared" si="2"/>
        <v>85</v>
      </c>
      <c r="F17" s="2">
        <f t="shared" si="3"/>
        <v>30</v>
      </c>
      <c r="G17" s="15">
        <f t="shared" si="4"/>
        <v>0.35294117647058826</v>
      </c>
      <c r="H17" s="12">
        <f t="shared" si="15"/>
        <v>5.2941176470588214E-2</v>
      </c>
      <c r="I17" s="10">
        <f t="shared" si="16"/>
        <v>93.750607681088965</v>
      </c>
      <c r="J17" s="2">
        <f t="shared" si="8"/>
        <v>0</v>
      </c>
      <c r="K17" s="11">
        <f t="shared" si="17"/>
        <v>3.7348272642390395E-4</v>
      </c>
      <c r="L17" s="11">
        <f t="shared" si="9"/>
        <v>0.14222222222222222</v>
      </c>
      <c r="M17" s="11">
        <f t="shared" si="24"/>
        <v>1.9607843137254957E-2</v>
      </c>
      <c r="N17" s="11">
        <f t="shared" si="10"/>
        <v>0.8660714285714286</v>
      </c>
      <c r="O17" s="11">
        <f t="shared" si="5"/>
        <v>2.8001763073971314E-2</v>
      </c>
      <c r="P17" s="11">
        <f t="shared" si="22"/>
        <v>3.7348272642390395E-4</v>
      </c>
      <c r="Q17" s="11">
        <f t="shared" si="18"/>
        <v>2.3593345888639587E-3</v>
      </c>
      <c r="R17" s="11">
        <f t="shared" si="19"/>
        <v>1.1764705882352975E-3</v>
      </c>
      <c r="S17" s="16">
        <f t="shared" si="11"/>
        <v>2.1425680960450788</v>
      </c>
      <c r="T17" s="11">
        <f t="shared" si="12"/>
        <v>0.12317460317460319</v>
      </c>
      <c r="U17" s="11">
        <f t="shared" si="6"/>
        <v>0.65032356785361334</v>
      </c>
      <c r="V17" s="2">
        <f t="shared" si="20"/>
        <v>3.8136888261750498E-3</v>
      </c>
      <c r="W17" s="11">
        <f t="shared" si="21"/>
        <v>1.1857197896818486E-2</v>
      </c>
      <c r="X17" s="11">
        <f t="shared" si="23"/>
        <v>1.2643642759773139E-2</v>
      </c>
      <c r="Z17" s="2">
        <v>130</v>
      </c>
      <c r="AA17" s="12">
        <f t="shared" si="13"/>
        <v>2.172520347117425</v>
      </c>
      <c r="AC17" s="2">
        <v>130</v>
      </c>
      <c r="AD17" s="12">
        <f t="shared" si="7"/>
        <v>1.9035792410601662</v>
      </c>
    </row>
    <row r="18" spans="2:30" s="2" customFormat="1" x14ac:dyDescent="0.3">
      <c r="B18" s="2">
        <f t="shared" si="14"/>
        <v>110</v>
      </c>
      <c r="C18" s="2">
        <f t="shared" si="0"/>
        <v>75</v>
      </c>
      <c r="D18" s="2">
        <f t="shared" si="1"/>
        <v>35</v>
      </c>
      <c r="E18" s="10">
        <f t="shared" si="2"/>
        <v>86.666666666666671</v>
      </c>
      <c r="F18" s="2">
        <f t="shared" si="3"/>
        <v>35</v>
      </c>
      <c r="G18" s="15">
        <f t="shared" si="4"/>
        <v>0.4038461538461538</v>
      </c>
      <c r="H18" s="12">
        <f t="shared" si="15"/>
        <v>5.0904977375565541E-2</v>
      </c>
      <c r="I18" s="10">
        <f t="shared" si="16"/>
        <v>98.348166984530621</v>
      </c>
      <c r="J18" s="2">
        <f t="shared" si="8"/>
        <v>0</v>
      </c>
      <c r="K18" s="11">
        <f t="shared" si="17"/>
        <v>3.6630036630036733E-4</v>
      </c>
      <c r="L18" s="11">
        <f t="shared" si="9"/>
        <v>0.14222222222222222</v>
      </c>
      <c r="M18" s="11">
        <f t="shared" si="24"/>
        <v>1.9230769230769284E-2</v>
      </c>
      <c r="N18" s="11">
        <f t="shared" si="10"/>
        <v>0.8660714285714286</v>
      </c>
      <c r="O18" s="11">
        <f>(2*G18*H18/($D$5*$D$5+G18*G18))</f>
        <v>2.99437817380321E-2</v>
      </c>
      <c r="P18" s="11">
        <f t="shared" si="22"/>
        <v>3.6630036630036733E-4</v>
      </c>
      <c r="Q18" s="11">
        <f t="shared" si="18"/>
        <v>2.7256349551643259E-3</v>
      </c>
      <c r="R18" s="11">
        <f>P18*(1+$S$10)</f>
        <v>1.153846153846157E-3</v>
      </c>
      <c r="S18" s="16">
        <f t="shared" si="11"/>
        <v>2.1414142498912327</v>
      </c>
      <c r="T18" s="11">
        <f>($B$5-$C$5)/(1+$S$10)</f>
        <v>0.12317460317460319</v>
      </c>
      <c r="U18" s="11">
        <f t="shared" si="6"/>
        <v>0.77150245156914543</v>
      </c>
      <c r="V18" s="11">
        <f>T18*(M18+O18)*U18</f>
        <v>4.6730334004349084E-3</v>
      </c>
      <c r="W18" s="11">
        <f t="shared" si="21"/>
        <v>1.6530231297253395E-2</v>
      </c>
      <c r="X18" s="11">
        <f t="shared" si="23"/>
        <v>1.7438776282308169E-2</v>
      </c>
      <c r="Z18" s="2">
        <v>140</v>
      </c>
      <c r="AA18" s="12">
        <f t="shared" si="13"/>
        <v>2.1393199755925578</v>
      </c>
      <c r="AC18" s="2">
        <v>140</v>
      </c>
      <c r="AD18" s="12">
        <f t="shared" si="7"/>
        <v>1.870378869535299</v>
      </c>
    </row>
    <row r="19" spans="2:30" s="2" customFormat="1" x14ac:dyDescent="0.3">
      <c r="B19" s="2">
        <f t="shared" si="14"/>
        <v>115</v>
      </c>
      <c r="C19" s="2">
        <f t="shared" si="0"/>
        <v>75</v>
      </c>
      <c r="D19" s="2">
        <f t="shared" si="1"/>
        <v>40</v>
      </c>
      <c r="E19" s="10">
        <f t="shared" si="2"/>
        <v>88.333333333333329</v>
      </c>
      <c r="F19" s="2">
        <f t="shared" si="3"/>
        <v>40</v>
      </c>
      <c r="G19" s="15">
        <f t="shared" si="4"/>
        <v>0.45283018867924529</v>
      </c>
      <c r="H19" s="12">
        <f t="shared" si="15"/>
        <v>4.8984034833091494E-2</v>
      </c>
      <c r="I19" s="10">
        <f t="shared" si="16"/>
        <v>103.30292634752324</v>
      </c>
      <c r="J19" s="2">
        <f t="shared" si="8"/>
        <v>0</v>
      </c>
      <c r="K19" s="11">
        <f t="shared" si="17"/>
        <v>3.593890386343197E-4</v>
      </c>
      <c r="L19" s="11">
        <f t="shared" si="9"/>
        <v>0.14222222222222222</v>
      </c>
      <c r="M19" s="11">
        <f t="shared" si="24"/>
        <v>1.8867924528301782E-2</v>
      </c>
      <c r="N19" s="11">
        <f t="shared" si="10"/>
        <v>0.8660714285714286</v>
      </c>
      <c r="O19" s="11">
        <f t="shared" si="5"/>
        <v>3.1350649858331865E-2</v>
      </c>
      <c r="P19" s="11">
        <f t="shared" si="22"/>
        <v>3.593890386343197E-4</v>
      </c>
      <c r="Q19" s="11">
        <f t="shared" si="18"/>
        <v>3.0850239937986455E-3</v>
      </c>
      <c r="R19" s="11">
        <f t="shared" si="19"/>
        <v>1.132075471698107E-3</v>
      </c>
      <c r="S19" s="16">
        <f t="shared" si="11"/>
        <v>2.1402821744195348</v>
      </c>
      <c r="T19" s="11">
        <f t="shared" si="12"/>
        <v>0.12317460317460319</v>
      </c>
      <c r="U19" s="11">
        <f t="shared" si="6"/>
        <v>0.90120408517512174</v>
      </c>
      <c r="V19" s="11">
        <f t="shared" si="20"/>
        <v>5.5745357279032163E-3</v>
      </c>
      <c r="W19" s="11">
        <f t="shared" si="21"/>
        <v>2.210476702515661E-2</v>
      </c>
      <c r="X19" s="11">
        <f t="shared" si="23"/>
        <v>2.3133108356422825E-2</v>
      </c>
      <c r="Z19" s="2">
        <v>150</v>
      </c>
      <c r="AA19" s="12">
        <f t="shared" si="13"/>
        <v>2.1084111691664034</v>
      </c>
      <c r="AC19" s="2">
        <v>150</v>
      </c>
      <c r="AD19" s="12">
        <f t="shared" si="7"/>
        <v>1.8394700631091445</v>
      </c>
    </row>
    <row r="20" spans="2:30" s="2" customFormat="1" x14ac:dyDescent="0.3">
      <c r="B20" s="2">
        <f t="shared" si="14"/>
        <v>120</v>
      </c>
      <c r="C20" s="2">
        <f t="shared" si="0"/>
        <v>75</v>
      </c>
      <c r="D20" s="2">
        <f t="shared" si="1"/>
        <v>45</v>
      </c>
      <c r="E20" s="10">
        <f t="shared" si="2"/>
        <v>90</v>
      </c>
      <c r="F20" s="2">
        <f t="shared" si="3"/>
        <v>45</v>
      </c>
      <c r="G20" s="15">
        <f t="shared" si="4"/>
        <v>0.5</v>
      </c>
      <c r="H20" s="12">
        <f t="shared" si="15"/>
        <v>4.7169811320754707E-2</v>
      </c>
      <c r="I20" s="10">
        <f t="shared" si="16"/>
        <v>108.59504132231403</v>
      </c>
      <c r="J20" s="2">
        <f t="shared" si="8"/>
        <v>0</v>
      </c>
      <c r="K20" s="11">
        <f t="shared" si="17"/>
        <v>3.527336860670204E-4</v>
      </c>
      <c r="L20" s="11">
        <f>($B$5/(1+$S$10))</f>
        <v>0.14222222222222222</v>
      </c>
      <c r="M20" s="11">
        <f>(E20-E19)/E20</f>
        <v>1.851851851851857E-2</v>
      </c>
      <c r="N20" s="11">
        <f t="shared" si="10"/>
        <v>0.8660714285714286</v>
      </c>
      <c r="O20" s="11">
        <f t="shared" si="5"/>
        <v>3.2308089945722394E-2</v>
      </c>
      <c r="P20" s="11">
        <f t="shared" si="22"/>
        <v>3.527336860670204E-4</v>
      </c>
      <c r="Q20" s="11">
        <f t="shared" si="18"/>
        <v>3.437757679865666E-3</v>
      </c>
      <c r="R20" s="11">
        <f t="shared" si="19"/>
        <v>1.1111111111111141E-3</v>
      </c>
      <c r="S20" s="16">
        <f t="shared" si="11"/>
        <v>2.1391710633084235</v>
      </c>
      <c r="T20" s="11">
        <f t="shared" si="12"/>
        <v>0.12317460317460319</v>
      </c>
      <c r="U20" s="11">
        <f t="shared" si="6"/>
        <v>1.0416666666666665</v>
      </c>
      <c r="V20" s="11">
        <f>T20*(M20+O20)*U20</f>
        <v>6.521403466972716E-3</v>
      </c>
      <c r="W20" s="11">
        <f t="shared" si="21"/>
        <v>2.8626170492129326E-2</v>
      </c>
      <c r="X20" s="11">
        <f t="shared" si="23"/>
        <v>2.9772089718751216E-2</v>
      </c>
      <c r="Z20" s="2">
        <v>160</v>
      </c>
      <c r="AA20" s="12">
        <f t="shared" si="13"/>
        <v>2.0794979116967713</v>
      </c>
      <c r="AC20" s="2">
        <v>160</v>
      </c>
      <c r="AD20" s="12">
        <f t="shared" si="7"/>
        <v>1.8105568056395125</v>
      </c>
    </row>
    <row r="21" spans="2:30" s="2" customFormat="1" x14ac:dyDescent="0.3">
      <c r="B21" s="2">
        <f t="shared" si="14"/>
        <v>125</v>
      </c>
      <c r="C21" s="2">
        <f t="shared" si="0"/>
        <v>75</v>
      </c>
      <c r="D21" s="2">
        <f t="shared" si="1"/>
        <v>50</v>
      </c>
      <c r="E21" s="10">
        <f t="shared" si="2"/>
        <v>91.666666666666671</v>
      </c>
      <c r="F21" s="2">
        <f t="shared" si="3"/>
        <v>50</v>
      </c>
      <c r="G21" s="15">
        <f t="shared" si="4"/>
        <v>0.54545454545454541</v>
      </c>
      <c r="H21" s="12">
        <f t="shared" si="15"/>
        <v>4.5454545454545414E-2</v>
      </c>
      <c r="I21" s="10">
        <f t="shared" si="16"/>
        <v>114.20611069371401</v>
      </c>
      <c r="J21" s="2">
        <f t="shared" si="8"/>
        <v>0</v>
      </c>
      <c r="K21" s="11">
        <f t="shared" si="17"/>
        <v>3.463203463203473E-4</v>
      </c>
      <c r="L21" s="11">
        <f t="shared" si="9"/>
        <v>0.14222222222222222</v>
      </c>
      <c r="M21" s="11">
        <f t="shared" si="24"/>
        <v>1.8181818181818233E-2</v>
      </c>
      <c r="N21" s="11">
        <f t="shared" si="10"/>
        <v>0.8660714285714286</v>
      </c>
      <c r="O21" s="11">
        <f t="shared" si="5"/>
        <v>3.289293350145274E-2</v>
      </c>
      <c r="P21" s="11">
        <f t="shared" si="22"/>
        <v>3.463203463203473E-4</v>
      </c>
      <c r="Q21" s="11">
        <f>P21+Q20</f>
        <v>3.7840780261860132E-3</v>
      </c>
      <c r="R21" s="11">
        <f t="shared" si="19"/>
        <v>1.090909090909094E-3</v>
      </c>
      <c r="S21" s="16">
        <f t="shared" si="11"/>
        <v>2.1380801542175143</v>
      </c>
      <c r="T21" s="11">
        <f t="shared" si="12"/>
        <v>0.12317460317460319</v>
      </c>
      <c r="U21" s="11">
        <f t="shared" si="6"/>
        <v>1.1955438818947555</v>
      </c>
      <c r="V21" s="11">
        <f t="shared" si="20"/>
        <v>7.5213007857017934E-3</v>
      </c>
      <c r="W21" s="11">
        <f t="shared" si="21"/>
        <v>3.614747127783112E-2</v>
      </c>
      <c r="X21" s="11">
        <f t="shared" si="23"/>
        <v>3.7408830619893127E-2</v>
      </c>
      <c r="Z21" s="2">
        <v>170</v>
      </c>
      <c r="AA21" s="12">
        <f t="shared" si="13"/>
        <v>2.0523380811230085</v>
      </c>
      <c r="AC21" s="2">
        <v>170</v>
      </c>
      <c r="AD21" s="12">
        <f t="shared" si="7"/>
        <v>1.7833969750657497</v>
      </c>
    </row>
    <row r="22" spans="2:30" s="2" customFormat="1" x14ac:dyDescent="0.3">
      <c r="B22" s="2">
        <f t="shared" si="14"/>
        <v>130</v>
      </c>
      <c r="C22" s="2">
        <f t="shared" si="0"/>
        <v>75</v>
      </c>
      <c r="D22" s="2">
        <f t="shared" si="1"/>
        <v>55</v>
      </c>
      <c r="E22" s="10">
        <f t="shared" si="2"/>
        <v>93.333333333333329</v>
      </c>
      <c r="F22" s="2">
        <f t="shared" si="3"/>
        <v>55</v>
      </c>
      <c r="G22" s="15">
        <f t="shared" si="4"/>
        <v>0.5892857142857143</v>
      </c>
      <c r="H22" s="12">
        <f t="shared" si="15"/>
        <v>4.3831168831168887E-2</v>
      </c>
      <c r="I22" s="10">
        <f t="shared" si="16"/>
        <v>120.11904761904762</v>
      </c>
      <c r="J22" s="2">
        <f t="shared" si="8"/>
        <v>0</v>
      </c>
      <c r="K22" s="11">
        <f>$C$5*M22/(1+$S$10)</f>
        <v>3.4013605442176673E-4</v>
      </c>
      <c r="L22" s="11">
        <f t="shared" si="9"/>
        <v>0.14222222222222222</v>
      </c>
      <c r="M22" s="11">
        <f t="shared" si="24"/>
        <v>1.7857142857142756E-2</v>
      </c>
      <c r="N22" s="11">
        <f t="shared" si="10"/>
        <v>0.8660714285714286</v>
      </c>
      <c r="O22" s="11">
        <f t="shared" si="5"/>
        <v>3.3172521685000324E-2</v>
      </c>
      <c r="P22" s="11">
        <f t="shared" si="22"/>
        <v>3.4013605442176673E-4</v>
      </c>
      <c r="Q22" s="11">
        <f t="shared" si="18"/>
        <v>4.1242140806077802E-3</v>
      </c>
      <c r="R22" s="11">
        <f t="shared" si="19"/>
        <v>1.0714285714285652E-3</v>
      </c>
      <c r="S22" s="16">
        <f t="shared" si="11"/>
        <v>2.1370087256460857</v>
      </c>
      <c r="T22" s="11">
        <f t="shared" si="12"/>
        <v>0.12317460317460319</v>
      </c>
      <c r="U22" s="11">
        <f t="shared" si="6"/>
        <v>1.3660757846804357</v>
      </c>
      <c r="V22" s="11">
        <f t="shared" si="20"/>
        <v>8.586549506088368E-3</v>
      </c>
      <c r="W22" s="11">
        <f t="shared" si="21"/>
        <v>4.4734020783919484E-2</v>
      </c>
      <c r="X22" s="11">
        <f>W22+Q22/3</f>
        <v>4.6108758810788741E-2</v>
      </c>
      <c r="Z22" s="2">
        <v>180</v>
      </c>
      <c r="AA22" s="12">
        <f t="shared" si="13"/>
        <v>2.0267311117227118</v>
      </c>
      <c r="AC22" s="2">
        <v>180</v>
      </c>
      <c r="AD22" s="12">
        <f t="shared" si="7"/>
        <v>1.757790005665453</v>
      </c>
    </row>
    <row r="23" spans="2:30" s="2" customFormat="1" x14ac:dyDescent="0.3">
      <c r="B23" s="2">
        <f t="shared" si="14"/>
        <v>135</v>
      </c>
      <c r="C23" s="2">
        <f t="shared" si="0"/>
        <v>75</v>
      </c>
      <c r="D23" s="2">
        <f t="shared" si="1"/>
        <v>60</v>
      </c>
      <c r="E23" s="10">
        <f t="shared" si="2"/>
        <v>95</v>
      </c>
      <c r="F23" s="2">
        <f t="shared" si="3"/>
        <v>60</v>
      </c>
      <c r="G23" s="15">
        <f t="shared" si="4"/>
        <v>0.63157894736842102</v>
      </c>
      <c r="H23" s="12">
        <f t="shared" si="15"/>
        <v>4.2293233082706716E-2</v>
      </c>
      <c r="I23" s="10">
        <f t="shared" si="16"/>
        <v>126.3179643323184</v>
      </c>
      <c r="J23" s="2">
        <f t="shared" si="8"/>
        <v>0</v>
      </c>
      <c r="K23" s="11">
        <f t="shared" si="17"/>
        <v>3.3416875522138779E-4</v>
      </c>
      <c r="L23" s="11">
        <f t="shared" si="9"/>
        <v>0.14222222222222222</v>
      </c>
      <c r="M23" s="11">
        <f t="shared" si="24"/>
        <v>1.7543859649122858E-2</v>
      </c>
      <c r="N23" s="11">
        <f t="shared" si="10"/>
        <v>0.8660714285714286</v>
      </c>
      <c r="O23" s="11">
        <f t="shared" si="5"/>
        <v>3.3204859223694941E-2</v>
      </c>
      <c r="P23" s="11">
        <f t="shared" si="22"/>
        <v>3.3416875522138779E-4</v>
      </c>
      <c r="Q23" s="11">
        <f t="shared" si="18"/>
        <v>4.4583828358291683E-3</v>
      </c>
      <c r="R23" s="11">
        <f t="shared" si="19"/>
        <v>1.0526315789473714E-3</v>
      </c>
      <c r="S23" s="16">
        <f t="shared" si="11"/>
        <v>2.1359560940671383</v>
      </c>
      <c r="T23" s="11">
        <f t="shared" si="12"/>
        <v>0.12317460317460319</v>
      </c>
      <c r="U23" s="11">
        <f t="shared" si="6"/>
        <v>1.5573238618899623</v>
      </c>
      <c r="V23" s="11">
        <f t="shared" si="20"/>
        <v>9.7347587473212826E-3</v>
      </c>
      <c r="W23" s="11">
        <f t="shared" si="21"/>
        <v>5.4468779531240769E-2</v>
      </c>
      <c r="X23" s="11">
        <f t="shared" si="23"/>
        <v>5.5954907143183824E-2</v>
      </c>
      <c r="Z23" s="2">
        <v>190</v>
      </c>
      <c r="AA23" s="12">
        <f t="shared" si="13"/>
        <v>2.0025089965936282</v>
      </c>
      <c r="AC23" s="2">
        <v>190</v>
      </c>
      <c r="AD23" s="12">
        <f t="shared" si="7"/>
        <v>1.7335678905363694</v>
      </c>
    </row>
    <row r="24" spans="2:30" s="2" customFormat="1" x14ac:dyDescent="0.3">
      <c r="B24" s="2">
        <f t="shared" si="14"/>
        <v>140</v>
      </c>
      <c r="C24" s="2">
        <f t="shared" si="0"/>
        <v>75</v>
      </c>
      <c r="D24" s="2">
        <f t="shared" si="1"/>
        <v>65</v>
      </c>
      <c r="E24" s="10">
        <f t="shared" si="2"/>
        <v>96.666666666666671</v>
      </c>
      <c r="F24" s="2">
        <f t="shared" si="3"/>
        <v>65</v>
      </c>
      <c r="G24" s="15">
        <f t="shared" si="4"/>
        <v>0.67241379310344829</v>
      </c>
      <c r="H24" s="12">
        <f t="shared" si="15"/>
        <v>4.083484573502727E-2</v>
      </c>
      <c r="I24" s="10">
        <f t="shared" si="16"/>
        <v>132.78806877552958</v>
      </c>
      <c r="J24" s="2">
        <f>IF(I24&gt;1.05*$G$5,1,0)</f>
        <v>0</v>
      </c>
      <c r="K24" s="11">
        <f t="shared" si="17"/>
        <v>3.2840722495895003E-4</v>
      </c>
      <c r="L24" s="11">
        <f t="shared" si="9"/>
        <v>0.14222222222222222</v>
      </c>
      <c r="M24" s="11">
        <f t="shared" si="24"/>
        <v>1.7241379310344876E-2</v>
      </c>
      <c r="N24" s="11">
        <f t="shared" si="10"/>
        <v>0.8660714285714286</v>
      </c>
      <c r="O24" s="11">
        <f t="shared" si="5"/>
        <v>3.303922461928651E-2</v>
      </c>
      <c r="P24" s="11">
        <f t="shared" si="22"/>
        <v>3.2840722495895003E-4</v>
      </c>
      <c r="Q24" s="11">
        <f t="shared" si="18"/>
        <v>4.7867900607881184E-3</v>
      </c>
      <c r="R24" s="11">
        <f t="shared" si="19"/>
        <v>1.0344827586206925E-3</v>
      </c>
      <c r="S24" s="16">
        <f>S23-R24</f>
        <v>2.1349216113085174</v>
      </c>
      <c r="T24" s="11">
        <f t="shared" si="12"/>
        <v>0.12317460317460319</v>
      </c>
      <c r="U24" s="11">
        <f t="shared" si="6"/>
        <v>1.7745073427890043</v>
      </c>
      <c r="V24" s="11">
        <f t="shared" si="20"/>
        <v>1.0990044678959579E-2</v>
      </c>
      <c r="W24" s="11">
        <f>V24+W23</f>
        <v>6.5458824210200342E-2</v>
      </c>
      <c r="X24" s="11">
        <f>W24+Q24/3</f>
        <v>6.7054420897129721E-2</v>
      </c>
      <c r="AA24" s="12"/>
    </row>
    <row r="25" spans="2:30" s="28" customFormat="1" x14ac:dyDescent="0.3">
      <c r="B25" s="28">
        <f t="shared" ref="B25:B27" si="25">B24+$H$5</f>
        <v>145</v>
      </c>
      <c r="C25" s="28">
        <f t="shared" si="0"/>
        <v>75</v>
      </c>
      <c r="D25" s="28">
        <f t="shared" ref="D25" si="26">B25-C25</f>
        <v>70</v>
      </c>
      <c r="E25" s="29">
        <f t="shared" ref="E25" si="27">(B25+2*C25)/3</f>
        <v>98.333333333333329</v>
      </c>
      <c r="F25" s="28">
        <f t="shared" ref="F25" si="28">D25</f>
        <v>70</v>
      </c>
      <c r="G25" s="30">
        <f t="shared" ref="G25" si="29">F25/E25</f>
        <v>0.71186440677966101</v>
      </c>
      <c r="H25" s="31">
        <f t="shared" si="15"/>
        <v>3.945061367621272E-2</v>
      </c>
      <c r="I25" s="29">
        <f t="shared" si="16"/>
        <v>139.51557174207403</v>
      </c>
      <c r="J25" s="28">
        <f>IF(I25&gt;$G$5,1,0)</f>
        <v>0</v>
      </c>
      <c r="K25" s="11">
        <f t="shared" si="17"/>
        <v>3.2284100080710068E-4</v>
      </c>
      <c r="L25" s="32">
        <f t="shared" si="9"/>
        <v>0.14222222222222222</v>
      </c>
      <c r="M25" s="32">
        <f>(E25-E24)/E25</f>
        <v>1.6949152542372784E-2</v>
      </c>
      <c r="N25" s="32">
        <f t="shared" si="10"/>
        <v>0.8660714285714286</v>
      </c>
      <c r="O25" s="32">
        <f t="shared" si="5"/>
        <v>3.2717020449984223E-2</v>
      </c>
      <c r="P25" s="32">
        <f t="shared" si="22"/>
        <v>3.2284100080710068E-4</v>
      </c>
      <c r="Q25" s="32">
        <f t="shared" si="18"/>
        <v>5.1096310615952193E-3</v>
      </c>
      <c r="R25" s="32">
        <f t="shared" si="19"/>
        <v>1.016949152542367E-3</v>
      </c>
      <c r="S25" s="33">
        <f t="shared" ref="S25" si="30">S24-R25</f>
        <v>2.1339046621559752</v>
      </c>
      <c r="T25" s="32">
        <f t="shared" si="12"/>
        <v>0.12317460317460319</v>
      </c>
      <c r="U25" s="32">
        <f t="shared" si="6"/>
        <v>2.0245015338989623</v>
      </c>
      <c r="V25" s="32">
        <f t="shared" si="20"/>
        <v>1.2385113156030532E-2</v>
      </c>
      <c r="W25" s="11">
        <f t="shared" si="21"/>
        <v>7.7843937366230881E-2</v>
      </c>
      <c r="X25" s="32">
        <f t="shared" si="23"/>
        <v>7.9547147720095954E-2</v>
      </c>
      <c r="AA25" s="31"/>
    </row>
    <row r="26" spans="2:30" s="2" customFormat="1" x14ac:dyDescent="0.3">
      <c r="B26" s="2">
        <f t="shared" si="25"/>
        <v>150</v>
      </c>
      <c r="C26" s="2">
        <f t="shared" ref="C26:C45" si="31">$F$5</f>
        <v>75</v>
      </c>
      <c r="D26" s="2">
        <f t="shared" ref="D26:D27" si="32">B26-C26</f>
        <v>75</v>
      </c>
      <c r="E26" s="10">
        <f t="shared" ref="E26:E28" si="33">(B26+2*C26)/3</f>
        <v>100</v>
      </c>
      <c r="F26" s="2">
        <f t="shared" ref="F26:F27" si="34">D26</f>
        <v>75</v>
      </c>
      <c r="G26" s="15">
        <f t="shared" ref="G26:G27" si="35">F26/E26</f>
        <v>0.75</v>
      </c>
      <c r="H26" s="12">
        <f t="shared" si="15"/>
        <v>3.8135593220338992E-2</v>
      </c>
      <c r="I26" s="10">
        <f t="shared" si="16"/>
        <v>146.48760330578511</v>
      </c>
      <c r="J26" s="2">
        <f t="shared" si="8"/>
        <v>0</v>
      </c>
      <c r="K26" s="11">
        <f t="shared" si="17"/>
        <v>3.1746031746031838E-4</v>
      </c>
      <c r="L26" s="11">
        <f t="shared" si="9"/>
        <v>0.14222222222222222</v>
      </c>
      <c r="M26" s="11">
        <f t="shared" ref="M26:M27" si="36">(E26-E25)/E26</f>
        <v>1.6666666666666715E-2</v>
      </c>
      <c r="N26" s="11">
        <f t="shared" si="10"/>
        <v>0.8660714285714286</v>
      </c>
      <c r="O26" s="11">
        <f t="shared" si="5"/>
        <v>3.2272716406492798E-2</v>
      </c>
      <c r="P26" s="11">
        <f>IF(J26=1,L26*(M26+N26*O26),K26)</f>
        <v>3.1746031746031838E-4</v>
      </c>
      <c r="Q26" s="11">
        <f t="shared" ref="Q26:Q27" si="37">P26+Q25</f>
        <v>5.427091379055538E-3</v>
      </c>
      <c r="R26" s="11">
        <f t="shared" si="19"/>
        <v>1.0000000000000028E-3</v>
      </c>
      <c r="S26" s="16">
        <f t="shared" ref="S26:S27" si="38">S25-R26</f>
        <v>2.1329046621559753</v>
      </c>
      <c r="T26" s="11">
        <f t="shared" si="12"/>
        <v>0.12317460317460319</v>
      </c>
      <c r="U26" s="11">
        <f t="shared" ref="U26:U27" si="39">2*G26/($D$5*$D$5-G26*G26)</f>
        <v>2.316602316602316</v>
      </c>
      <c r="V26" s="11">
        <f t="shared" ref="V26:V27" si="40">T26*(M26+O26)*U26</f>
        <v>1.3964685149759799E-2</v>
      </c>
      <c r="W26" s="11">
        <f t="shared" si="21"/>
        <v>9.1808622515990673E-2</v>
      </c>
      <c r="X26" s="11">
        <f t="shared" ref="X26:X27" si="41">W26+Q26/3</f>
        <v>9.3617652975675855E-2</v>
      </c>
      <c r="AA26" s="12"/>
    </row>
    <row r="27" spans="2:30" s="2" customFormat="1" x14ac:dyDescent="0.3">
      <c r="B27" s="2">
        <f t="shared" si="25"/>
        <v>155</v>
      </c>
      <c r="C27" s="2">
        <f t="shared" si="31"/>
        <v>75</v>
      </c>
      <c r="D27" s="2">
        <f t="shared" si="32"/>
        <v>80</v>
      </c>
      <c r="E27" s="10">
        <f t="shared" si="33"/>
        <v>101.66666666666667</v>
      </c>
      <c r="F27" s="2">
        <f t="shared" si="34"/>
        <v>80</v>
      </c>
      <c r="G27" s="15">
        <f t="shared" si="35"/>
        <v>0.78688524590163933</v>
      </c>
      <c r="H27" s="12">
        <f t="shared" si="15"/>
        <v>3.688524590163933E-2</v>
      </c>
      <c r="I27" s="10">
        <f t="shared" si="16"/>
        <v>153.69213747008084</v>
      </c>
      <c r="J27" s="2">
        <f t="shared" si="8"/>
        <v>1</v>
      </c>
      <c r="K27" s="11">
        <f t="shared" si="17"/>
        <v>3.1225604996096892E-4</v>
      </c>
      <c r="L27" s="11">
        <f t="shared" si="9"/>
        <v>0.14222222222222222</v>
      </c>
      <c r="M27" s="11">
        <f t="shared" si="36"/>
        <v>1.6393442622950866E-2</v>
      </c>
      <c r="N27" s="11">
        <f t="shared" si="10"/>
        <v>0.8660714285714286</v>
      </c>
      <c r="O27" s="11">
        <f t="shared" si="5"/>
        <v>3.1734791174789632E-2</v>
      </c>
      <c r="P27" s="11">
        <f t="shared" si="22"/>
        <v>6.2404321494921788E-3</v>
      </c>
      <c r="Q27" s="11">
        <f t="shared" si="37"/>
        <v>1.1667523528547717E-2</v>
      </c>
      <c r="R27" s="11">
        <f t="shared" si="19"/>
        <v>1.9657361270900363E-2</v>
      </c>
      <c r="S27" s="16">
        <f t="shared" si="38"/>
        <v>2.113247300885075</v>
      </c>
      <c r="T27" s="11">
        <f t="shared" si="12"/>
        <v>0.12317460317460319</v>
      </c>
      <c r="U27" s="11">
        <f t="shared" si="39"/>
        <v>2.6637433417788299</v>
      </c>
      <c r="V27" s="11">
        <f t="shared" si="40"/>
        <v>1.5791139614018658E-2</v>
      </c>
      <c r="W27" s="11">
        <f t="shared" si="21"/>
        <v>0.10759976213000932</v>
      </c>
      <c r="X27" s="11">
        <f t="shared" si="41"/>
        <v>0.11148893663952524</v>
      </c>
      <c r="AA27" s="12"/>
    </row>
    <row r="28" spans="2:30" s="2" customFormat="1" x14ac:dyDescent="0.3">
      <c r="B28" s="2">
        <f t="shared" ref="B28" si="42">B27+$H$5</f>
        <v>160</v>
      </c>
      <c r="C28" s="2">
        <f t="shared" si="31"/>
        <v>75</v>
      </c>
      <c r="D28" s="2">
        <f t="shared" ref="D28" si="43">B28-C28</f>
        <v>85</v>
      </c>
      <c r="E28" s="10">
        <f t="shared" si="33"/>
        <v>103.33333333333333</v>
      </c>
      <c r="F28" s="2">
        <f t="shared" ref="F28" si="44">D28</f>
        <v>85</v>
      </c>
      <c r="G28" s="15">
        <f t="shared" ref="G28" si="45">F28/E28</f>
        <v>0.82258064516129037</v>
      </c>
      <c r="H28" s="12">
        <f t="shared" si="15"/>
        <v>3.5695399259651039E-2</v>
      </c>
      <c r="I28" s="10">
        <f t="shared" ref="I28" si="46">E28*($D$5*$D$5+G28*G28)/($D$5*$D$5)</f>
        <v>161.11792410912645</v>
      </c>
      <c r="J28" s="2">
        <f t="shared" si="8"/>
        <v>1</v>
      </c>
      <c r="K28" s="11">
        <f t="shared" si="17"/>
        <v>3.0721966205837E-4</v>
      </c>
      <c r="L28" s="11">
        <f t="shared" si="9"/>
        <v>0.14222222222222222</v>
      </c>
      <c r="M28" s="11">
        <f t="shared" ref="M28" si="47">(E28-E27)/E28</f>
        <v>1.6129032258064425E-2</v>
      </c>
      <c r="N28" s="11">
        <f t="shared" si="10"/>
        <v>0.8660714285714286</v>
      </c>
      <c r="O28" s="11">
        <f t="shared" si="5"/>
        <v>3.1126618109443862E-2</v>
      </c>
      <c r="P28" s="11">
        <f t="shared" si="22"/>
        <v>6.1279156438339942E-3</v>
      </c>
      <c r="Q28" s="11">
        <f>P28+Q27</f>
        <v>1.7795439172381709E-2</v>
      </c>
      <c r="R28" s="11">
        <f t="shared" si="19"/>
        <v>1.9302934278077079E-2</v>
      </c>
      <c r="S28" s="16">
        <f t="shared" ref="S28" si="48">S27-R28</f>
        <v>2.0939443666069977</v>
      </c>
      <c r="T28" s="11">
        <f t="shared" si="12"/>
        <v>0.12317460317460319</v>
      </c>
      <c r="U28" s="11">
        <f t="shared" ref="U28" si="49">2*G28/($D$5*$D$5-G28*G28)</f>
        <v>3.0845169346027776</v>
      </c>
      <c r="V28" s="11">
        <f t="shared" ref="V28" si="50">T28*(M28+O28)*U28</f>
        <v>1.7954035326961253E-2</v>
      </c>
      <c r="W28" s="11">
        <f t="shared" si="21"/>
        <v>0.12555379745697057</v>
      </c>
      <c r="X28" s="11">
        <f t="shared" ref="X28" si="51">W28+Q28/3</f>
        <v>0.13148561051443114</v>
      </c>
      <c r="AA28" s="12"/>
    </row>
    <row r="29" spans="2:30" x14ac:dyDescent="0.3">
      <c r="B29" s="2">
        <f t="shared" ref="B29:B32" si="52">B28+$H$5</f>
        <v>165</v>
      </c>
      <c r="C29" s="2">
        <f t="shared" si="31"/>
        <v>75</v>
      </c>
      <c r="D29" s="2">
        <f t="shared" ref="D29:D32" si="53">B29-C29</f>
        <v>90</v>
      </c>
      <c r="E29" s="10">
        <f t="shared" ref="E29:E32" si="54">(B29+2*C29)/3</f>
        <v>105</v>
      </c>
      <c r="F29" s="2">
        <f t="shared" ref="F29:F32" si="55">D29</f>
        <v>90</v>
      </c>
      <c r="G29" s="15">
        <f t="shared" ref="G29:G32" si="56">F29/E29</f>
        <v>0.8571428571428571</v>
      </c>
      <c r="H29" s="12">
        <f t="shared" si="15"/>
        <v>3.4562211981566726E-2</v>
      </c>
      <c r="I29" s="10">
        <f t="shared" ref="I29:I32" si="57">E29*($D$5*$D$5+G29*G29)/($D$5*$D$5)</f>
        <v>168.75442739079099</v>
      </c>
      <c r="J29" s="2">
        <f t="shared" si="8"/>
        <v>1</v>
      </c>
      <c r="K29" s="11">
        <f t="shared" si="17"/>
        <v>3.0234315948601744E-4</v>
      </c>
      <c r="L29" s="11">
        <f t="shared" si="9"/>
        <v>0.14222222222222222</v>
      </c>
      <c r="M29" s="11">
        <f t="shared" ref="M29:M32" si="58">(E29-E28)/E29</f>
        <v>1.5873015873015917E-2</v>
      </c>
      <c r="N29" s="11">
        <f t="shared" si="10"/>
        <v>0.8660714285714286</v>
      </c>
      <c r="O29" s="11">
        <f t="shared" ref="O29:O32" si="59">(2*G29*H29/($D$5*$D$5+G29*G29))</f>
        <v>3.0467266307604202E-2</v>
      </c>
      <c r="P29" s="11">
        <f t="shared" si="22"/>
        <v>6.0102890280830362E-3</v>
      </c>
      <c r="Q29" s="11">
        <f t="shared" ref="Q29:Q32" si="60">P29+Q28</f>
        <v>2.3805728200464747E-2</v>
      </c>
      <c r="R29" s="11">
        <f t="shared" ref="R29:R32" si="61">P29*(1+$S$10)</f>
        <v>1.8932410438461562E-2</v>
      </c>
      <c r="S29" s="16">
        <f t="shared" ref="S29:S32" si="62">S28-R29</f>
        <v>2.0750119561685363</v>
      </c>
      <c r="T29" s="11">
        <f t="shared" si="12"/>
        <v>0.12317460317460319</v>
      </c>
      <c r="U29" s="11">
        <f t="shared" ref="U29:U32" si="63">2*G29/($D$5*$D$5-G29*G29)</f>
        <v>3.6066981537140381</v>
      </c>
      <c r="V29" s="11">
        <f t="shared" ref="V29:V32" si="64">T29*(M29+O29)*U29</f>
        <v>2.0586837825768541E-2</v>
      </c>
      <c r="W29" s="11">
        <f t="shared" si="21"/>
        <v>0.1461406352827391</v>
      </c>
      <c r="X29" s="11">
        <f t="shared" ref="X29:X32" si="65">W29+Q29/3</f>
        <v>0.15407587801622735</v>
      </c>
      <c r="Y29" s="2"/>
      <c r="Z29" s="2"/>
      <c r="AA29" s="12"/>
    </row>
    <row r="30" spans="2:30" x14ac:dyDescent="0.3">
      <c r="B30" s="2">
        <f t="shared" si="52"/>
        <v>170</v>
      </c>
      <c r="C30" s="2">
        <f t="shared" si="31"/>
        <v>75</v>
      </c>
      <c r="D30" s="2">
        <f t="shared" si="53"/>
        <v>95</v>
      </c>
      <c r="E30" s="10">
        <f t="shared" si="54"/>
        <v>106.66666666666667</v>
      </c>
      <c r="F30" s="2">
        <f t="shared" si="55"/>
        <v>95</v>
      </c>
      <c r="G30" s="15">
        <f t="shared" si="56"/>
        <v>0.890625</v>
      </c>
      <c r="H30" s="12">
        <f t="shared" si="15"/>
        <v>3.3482142857142905E-2</v>
      </c>
      <c r="I30" s="10">
        <f t="shared" si="57"/>
        <v>176.59176997245177</v>
      </c>
      <c r="J30" s="2">
        <f t="shared" si="8"/>
        <v>1</v>
      </c>
      <c r="K30" s="11">
        <f t="shared" si="17"/>
        <v>2.9761904761904846E-4</v>
      </c>
      <c r="L30" s="11">
        <f t="shared" si="9"/>
        <v>0.14222222222222222</v>
      </c>
      <c r="M30" s="11">
        <f t="shared" si="58"/>
        <v>1.5625000000000045E-2</v>
      </c>
      <c r="N30" s="11">
        <f t="shared" si="10"/>
        <v>0.8660714285714286</v>
      </c>
      <c r="O30" s="11">
        <f t="shared" si="59"/>
        <v>2.9772206061272982E-2</v>
      </c>
      <c r="P30" s="11">
        <f t="shared" si="22"/>
        <v>5.889401889452044E-3</v>
      </c>
      <c r="Q30" s="11">
        <f t="shared" si="60"/>
        <v>2.9695130089916789E-2</v>
      </c>
      <c r="R30" s="11">
        <f t="shared" si="61"/>
        <v>1.8551615951773938E-2</v>
      </c>
      <c r="S30" s="16">
        <f t="shared" si="62"/>
        <v>2.0564603402167623</v>
      </c>
      <c r="T30" s="11">
        <f t="shared" si="12"/>
        <v>0.12317460317460319</v>
      </c>
      <c r="U30" s="11">
        <f t="shared" si="63"/>
        <v>4.2737646149159989</v>
      </c>
      <c r="V30" s="11">
        <f t="shared" si="64"/>
        <v>2.389796364372028E-2</v>
      </c>
      <c r="W30" s="11">
        <f t="shared" si="21"/>
        <v>0.17003859892645939</v>
      </c>
      <c r="X30" s="11">
        <f t="shared" si="65"/>
        <v>0.17993697562309832</v>
      </c>
      <c r="Y30" s="2"/>
      <c r="Z30" s="2"/>
      <c r="AA30" s="12"/>
    </row>
    <row r="31" spans="2:30" x14ac:dyDescent="0.3">
      <c r="B31" s="2">
        <f t="shared" si="52"/>
        <v>175</v>
      </c>
      <c r="C31" s="2">
        <f t="shared" si="31"/>
        <v>75</v>
      </c>
      <c r="D31" s="2">
        <f t="shared" si="53"/>
        <v>100</v>
      </c>
      <c r="E31" s="10">
        <f t="shared" si="54"/>
        <v>108.33333333333333</v>
      </c>
      <c r="F31" s="2">
        <f t="shared" si="55"/>
        <v>100</v>
      </c>
      <c r="G31" s="15">
        <f t="shared" si="56"/>
        <v>0.92307692307692313</v>
      </c>
      <c r="H31" s="12">
        <f t="shared" si="15"/>
        <v>3.2451923076923128E-2</v>
      </c>
      <c r="I31" s="10">
        <f t="shared" si="57"/>
        <v>184.62068234795507</v>
      </c>
      <c r="J31" s="2">
        <f t="shared" si="8"/>
        <v>1</v>
      </c>
      <c r="K31" s="11">
        <f t="shared" si="17"/>
        <v>2.9304029304029136E-4</v>
      </c>
      <c r="L31" s="11">
        <f t="shared" si="9"/>
        <v>0.14222222222222222</v>
      </c>
      <c r="M31" s="11">
        <f t="shared" si="58"/>
        <v>1.5384615384615297E-2</v>
      </c>
      <c r="N31" s="11">
        <f t="shared" si="10"/>
        <v>0.8660714285714286</v>
      </c>
      <c r="O31" s="11">
        <f t="shared" si="59"/>
        <v>2.9053918333381203E-2</v>
      </c>
      <c r="P31" s="11">
        <f>IF(J31=1,L31*(M31+N31*O31),K31)</f>
        <v>5.7667390494157336E-3</v>
      </c>
      <c r="Q31" s="11">
        <f t="shared" si="60"/>
        <v>3.5461869139332525E-2</v>
      </c>
      <c r="R31" s="11">
        <f t="shared" si="61"/>
        <v>1.8165228005659562E-2</v>
      </c>
      <c r="S31" s="16">
        <f t="shared" si="62"/>
        <v>2.0382951122111028</v>
      </c>
      <c r="T31" s="11">
        <f t="shared" si="12"/>
        <v>0.12317460317460319</v>
      </c>
      <c r="U31" s="11">
        <f t="shared" si="63"/>
        <v>5.1578773350967095</v>
      </c>
      <c r="V31" s="11">
        <f t="shared" si="64"/>
        <v>2.8232666754655938E-2</v>
      </c>
      <c r="W31" s="11">
        <f t="shared" si="21"/>
        <v>0.19827126568111533</v>
      </c>
      <c r="X31" s="11">
        <f t="shared" si="65"/>
        <v>0.21009188872755952</v>
      </c>
      <c r="Y31" s="2"/>
      <c r="Z31" s="2"/>
      <c r="AA31" s="12"/>
    </row>
    <row r="32" spans="2:30" x14ac:dyDescent="0.3">
      <c r="B32" s="2">
        <f t="shared" si="52"/>
        <v>180</v>
      </c>
      <c r="C32" s="2">
        <f t="shared" si="31"/>
        <v>75</v>
      </c>
      <c r="D32" s="2">
        <f t="shared" si="53"/>
        <v>105</v>
      </c>
      <c r="E32" s="10">
        <f t="shared" si="54"/>
        <v>110</v>
      </c>
      <c r="F32" s="2">
        <f t="shared" si="55"/>
        <v>105</v>
      </c>
      <c r="G32" s="15">
        <f t="shared" si="56"/>
        <v>0.95454545454545459</v>
      </c>
      <c r="H32" s="12">
        <f t="shared" si="15"/>
        <v>3.1468531468531458E-2</v>
      </c>
      <c r="I32" s="10">
        <f t="shared" si="57"/>
        <v>192.83245679939895</v>
      </c>
      <c r="J32" s="2">
        <f t="shared" si="8"/>
        <v>1</v>
      </c>
      <c r="K32" s="11">
        <f t="shared" si="17"/>
        <v>2.8860028860028941E-4</v>
      </c>
      <c r="L32" s="11">
        <f t="shared" si="9"/>
        <v>0.14222222222222222</v>
      </c>
      <c r="M32" s="11">
        <f t="shared" si="58"/>
        <v>1.5151515151515195E-2</v>
      </c>
      <c r="N32" s="11">
        <f t="shared" si="10"/>
        <v>0.8660714285714286</v>
      </c>
      <c r="O32" s="11">
        <f t="shared" si="59"/>
        <v>2.8322413968794379E-2</v>
      </c>
      <c r="P32" s="11">
        <f t="shared" si="22"/>
        <v>5.6434842564352461E-3</v>
      </c>
      <c r="Q32" s="11">
        <f t="shared" si="60"/>
        <v>4.110535339576777E-2</v>
      </c>
      <c r="R32" s="11">
        <f t="shared" si="61"/>
        <v>1.7776975407771026E-2</v>
      </c>
      <c r="S32" s="16">
        <f t="shared" si="62"/>
        <v>2.0205181368033318</v>
      </c>
      <c r="T32" s="11">
        <f t="shared" si="12"/>
        <v>0.12317460317460319</v>
      </c>
      <c r="U32" s="11">
        <f t="shared" si="63"/>
        <v>6.3882743362831853</v>
      </c>
      <c r="V32" s="11">
        <f t="shared" si="64"/>
        <v>3.4208467825494332E-2</v>
      </c>
      <c r="W32" s="11">
        <f t="shared" si="21"/>
        <v>0.23247973350660966</v>
      </c>
      <c r="X32" s="11">
        <f t="shared" si="65"/>
        <v>0.24618151797186558</v>
      </c>
      <c r="Y32" s="2"/>
      <c r="Z32" s="2"/>
      <c r="AA32" s="12"/>
    </row>
    <row r="33" spans="2:27" x14ac:dyDescent="0.3">
      <c r="B33" s="2">
        <f t="shared" ref="B33:B37" si="66">B32+$H$5</f>
        <v>185</v>
      </c>
      <c r="C33" s="2">
        <f t="shared" si="31"/>
        <v>75</v>
      </c>
      <c r="D33" s="2">
        <f t="shared" ref="D33:D37" si="67">B33-C33</f>
        <v>110</v>
      </c>
      <c r="E33" s="10">
        <f t="shared" ref="E33:E37" si="68">(B33+2*C33)/3</f>
        <v>111.66666666666667</v>
      </c>
      <c r="F33" s="2">
        <f t="shared" ref="F33:F37" si="69">D33</f>
        <v>110</v>
      </c>
      <c r="G33" s="15">
        <f t="shared" ref="G33:G37" si="70">F33/E33</f>
        <v>0.9850746268656716</v>
      </c>
      <c r="H33" s="12">
        <f t="shared" si="15"/>
        <v>3.0529172320217013E-2</v>
      </c>
      <c r="I33" s="10">
        <f t="shared" ref="I33:I37" si="71">E33*($D$5*$D$5+G33*G33)/($D$5*$D$5)</f>
        <v>201.21890547263681</v>
      </c>
      <c r="J33" s="2">
        <f t="shared" si="8"/>
        <v>1</v>
      </c>
      <c r="K33" s="11">
        <f t="shared" si="17"/>
        <v>2.8429282160625521E-4</v>
      </c>
      <c r="L33" s="11">
        <f t="shared" si="9"/>
        <v>0.14222222222222222</v>
      </c>
      <c r="M33" s="11">
        <f t="shared" ref="M33:M37" si="72">(E33-E32)/E33</f>
        <v>1.49253731343284E-2</v>
      </c>
      <c r="N33" s="11">
        <f t="shared" si="10"/>
        <v>0.8660714285714286</v>
      </c>
      <c r="O33" s="11">
        <f t="shared" ref="O33:O37" si="73">(2*G33*H33/($D$5*$D$5+G33*G33))</f>
        <v>2.7585671389265418E-2</v>
      </c>
      <c r="P33" s="11">
        <f t="shared" si="22"/>
        <v>5.5205738613378109E-3</v>
      </c>
      <c r="Q33" s="11">
        <f t="shared" ref="Q33:Q37" si="74">P33+Q32</f>
        <v>4.6625927257105584E-2</v>
      </c>
      <c r="R33" s="11">
        <f t="shared" ref="R33:R37" si="75">P33*(1+$S$10)</f>
        <v>1.7389807663214105E-2</v>
      </c>
      <c r="S33" s="16">
        <f t="shared" ref="S33:S37" si="76">S32-R33</f>
        <v>2.0031283291401176</v>
      </c>
      <c r="T33" s="11">
        <f t="shared" si="12"/>
        <v>0.12317460317460319</v>
      </c>
      <c r="U33" s="11">
        <f t="shared" ref="U33:U37" si="77">2*G33/($D$5*$D$5-G33*G33)</f>
        <v>8.2216995602822251</v>
      </c>
      <c r="V33" s="11">
        <f t="shared" ref="V33:V37" si="78">T33*(M33+O33)*U33</f>
        <v>4.3051129521875092E-2</v>
      </c>
      <c r="W33" s="11">
        <f t="shared" si="21"/>
        <v>0.27553086302848473</v>
      </c>
      <c r="X33" s="11">
        <f t="shared" ref="X33:X37" si="79">W33+Q33/3</f>
        <v>0.29107283878085327</v>
      </c>
      <c r="Y33" s="2"/>
      <c r="Z33" s="2"/>
      <c r="AA33" s="12"/>
    </row>
    <row r="34" spans="2:27" x14ac:dyDescent="0.3">
      <c r="B34" s="2">
        <f t="shared" si="66"/>
        <v>190</v>
      </c>
      <c r="C34" s="2">
        <f t="shared" si="31"/>
        <v>75</v>
      </c>
      <c r="D34" s="2">
        <f t="shared" si="67"/>
        <v>115</v>
      </c>
      <c r="E34" s="10">
        <f t="shared" si="68"/>
        <v>113.33333333333333</v>
      </c>
      <c r="F34" s="2">
        <f t="shared" si="69"/>
        <v>115</v>
      </c>
      <c r="G34" s="15">
        <f t="shared" si="70"/>
        <v>1.0147058823529411</v>
      </c>
      <c r="H34" s="12">
        <f t="shared" si="15"/>
        <v>2.9631255487269526E-2</v>
      </c>
      <c r="I34" s="10">
        <f t="shared" si="71"/>
        <v>209.77232215200127</v>
      </c>
      <c r="J34" s="2">
        <f t="shared" si="8"/>
        <v>1</v>
      </c>
      <c r="K34" s="11">
        <f t="shared" si="17"/>
        <v>2.8011204481792558E-4</v>
      </c>
      <c r="L34" s="11">
        <f t="shared" si="9"/>
        <v>0.14222222222222222</v>
      </c>
      <c r="M34" s="11">
        <f t="shared" si="72"/>
        <v>1.4705882352941093E-2</v>
      </c>
      <c r="N34" s="11">
        <f t="shared" si="10"/>
        <v>0.8660714285714286</v>
      </c>
      <c r="O34" s="11">
        <f t="shared" si="73"/>
        <v>2.6850002654734549E-2</v>
      </c>
      <c r="P34" s="11">
        <f t="shared" si="22"/>
        <v>5.3987416902078148E-3</v>
      </c>
      <c r="Q34" s="11">
        <f t="shared" si="74"/>
        <v>5.2024668947313397E-2</v>
      </c>
      <c r="R34" s="11">
        <f t="shared" si="75"/>
        <v>1.7006036324154615E-2</v>
      </c>
      <c r="S34" s="16">
        <f t="shared" si="76"/>
        <v>1.986122292815963</v>
      </c>
      <c r="T34" s="11">
        <f t="shared" si="12"/>
        <v>0.12317460317460319</v>
      </c>
      <c r="U34" s="11">
        <f t="shared" si="77"/>
        <v>11.25125893242528</v>
      </c>
      <c r="V34" s="11">
        <f t="shared" si="78"/>
        <v>5.7591027519469831E-2</v>
      </c>
      <c r="W34" s="11">
        <f t="shared" si="21"/>
        <v>0.33312189054795455</v>
      </c>
      <c r="X34" s="11">
        <f t="shared" si="79"/>
        <v>0.35046344686372566</v>
      </c>
      <c r="Y34" s="2"/>
      <c r="Z34" s="2"/>
      <c r="AA34" s="12"/>
    </row>
    <row r="35" spans="2:27" x14ac:dyDescent="0.3">
      <c r="B35" s="2">
        <f t="shared" si="66"/>
        <v>195</v>
      </c>
      <c r="C35" s="2">
        <f t="shared" si="31"/>
        <v>75</v>
      </c>
      <c r="D35" s="2">
        <f t="shared" si="67"/>
        <v>120</v>
      </c>
      <c r="E35" s="10">
        <f t="shared" si="68"/>
        <v>115</v>
      </c>
      <c r="F35" s="2">
        <f t="shared" si="69"/>
        <v>120</v>
      </c>
      <c r="G35" s="15">
        <f t="shared" si="70"/>
        <v>1.0434782608695652</v>
      </c>
      <c r="H35" s="12">
        <f t="shared" si="15"/>
        <v>2.8772378516624064E-2</v>
      </c>
      <c r="I35" s="10">
        <f t="shared" si="71"/>
        <v>218.48544735896513</v>
      </c>
      <c r="J35" s="2">
        <f t="shared" si="8"/>
        <v>1</v>
      </c>
      <c r="K35" s="11">
        <f t="shared" si="17"/>
        <v>2.7605244996549427E-4</v>
      </c>
      <c r="L35" s="11">
        <f t="shared" si="9"/>
        <v>0.14222222222222222</v>
      </c>
      <c r="M35" s="11">
        <f t="shared" si="72"/>
        <v>1.4492753623188448E-2</v>
      </c>
      <c r="N35" s="11">
        <f t="shared" si="10"/>
        <v>0.8660714285714286</v>
      </c>
      <c r="O35" s="11">
        <f t="shared" si="73"/>
        <v>2.6120357771507837E-2</v>
      </c>
      <c r="P35" s="11">
        <f t="shared" si="22"/>
        <v>5.2785563296931645E-3</v>
      </c>
      <c r="Q35" s="11">
        <f t="shared" si="74"/>
        <v>5.7303225277006563E-2</v>
      </c>
      <c r="R35" s="11">
        <f t="shared" si="75"/>
        <v>1.6627452438533467E-2</v>
      </c>
      <c r="S35" s="16">
        <f t="shared" si="76"/>
        <v>1.9694948403774295</v>
      </c>
      <c r="T35" s="11">
        <f t="shared" si="12"/>
        <v>0.12317460317460319</v>
      </c>
      <c r="U35" s="11">
        <f t="shared" si="77"/>
        <v>17.225776252145387</v>
      </c>
      <c r="V35" s="11">
        <f t="shared" si="78"/>
        <v>8.6172012532678047E-2</v>
      </c>
      <c r="W35" s="11">
        <f t="shared" si="21"/>
        <v>0.41929390308063258</v>
      </c>
      <c r="X35" s="11">
        <f t="shared" si="79"/>
        <v>0.43839497817296808</v>
      </c>
      <c r="Y35" s="2"/>
      <c r="Z35" s="2"/>
      <c r="AA35" s="12"/>
    </row>
    <row r="36" spans="2:27" x14ac:dyDescent="0.3">
      <c r="B36" s="2">
        <f t="shared" si="66"/>
        <v>200</v>
      </c>
      <c r="C36" s="2">
        <f t="shared" si="31"/>
        <v>75</v>
      </c>
      <c r="D36" s="2">
        <f t="shared" si="67"/>
        <v>125</v>
      </c>
      <c r="E36" s="10">
        <f t="shared" si="68"/>
        <v>116.66666666666667</v>
      </c>
      <c r="F36" s="2">
        <f t="shared" si="69"/>
        <v>125</v>
      </c>
      <c r="G36" s="15">
        <f t="shared" si="70"/>
        <v>1.0714285714285714</v>
      </c>
      <c r="H36" s="12">
        <f t="shared" si="15"/>
        <v>2.7950310559006208E-2</v>
      </c>
      <c r="I36" s="10">
        <f t="shared" si="71"/>
        <v>227.35143644234552</v>
      </c>
      <c r="J36" s="2">
        <f t="shared" si="8"/>
        <v>1</v>
      </c>
      <c r="K36" s="11">
        <f t="shared" si="17"/>
        <v>2.7210884353741572E-4</v>
      </c>
      <c r="L36" s="11">
        <f t="shared" si="9"/>
        <v>0.14222222222222222</v>
      </c>
      <c r="M36" s="11">
        <f t="shared" si="72"/>
        <v>1.4285714285714325E-2</v>
      </c>
      <c r="N36" s="11">
        <f t="shared" si="10"/>
        <v>0.8660714285714286</v>
      </c>
      <c r="O36" s="11">
        <f t="shared" si="73"/>
        <v>2.5400576499010313E-2</v>
      </c>
      <c r="P36" s="11">
        <f t="shared" si="22"/>
        <v>5.1604519624177843E-3</v>
      </c>
      <c r="Q36" s="11">
        <f t="shared" si="74"/>
        <v>6.2463677239424351E-2</v>
      </c>
      <c r="R36" s="11">
        <f t="shared" si="75"/>
        <v>1.6255423681616019E-2</v>
      </c>
      <c r="S36" s="16">
        <f t="shared" si="76"/>
        <v>1.9532394166958136</v>
      </c>
      <c r="T36" s="11">
        <f t="shared" si="12"/>
        <v>0.12317460317460319</v>
      </c>
      <c r="U36" s="11">
        <f t="shared" si="77"/>
        <v>34.539473684210357</v>
      </c>
      <c r="V36" s="11">
        <f t="shared" si="78"/>
        <v>0.16884079851395928</v>
      </c>
      <c r="W36" s="11">
        <f t="shared" si="21"/>
        <v>0.58813470159459191</v>
      </c>
      <c r="X36" s="11">
        <f t="shared" si="79"/>
        <v>0.60895592734106674</v>
      </c>
      <c r="Y36" s="2"/>
      <c r="Z36" s="2"/>
      <c r="AA36" s="12"/>
    </row>
    <row r="37" spans="2:27" x14ac:dyDescent="0.3">
      <c r="B37" s="2">
        <f t="shared" si="66"/>
        <v>205</v>
      </c>
      <c r="C37" s="2">
        <f t="shared" si="31"/>
        <v>75</v>
      </c>
      <c r="D37" s="2">
        <f t="shared" si="67"/>
        <v>130</v>
      </c>
      <c r="E37" s="10">
        <f t="shared" si="68"/>
        <v>118.33333333333333</v>
      </c>
      <c r="F37" s="2">
        <f t="shared" si="69"/>
        <v>130</v>
      </c>
      <c r="G37" s="15">
        <f t="shared" si="70"/>
        <v>1.0985915492957747</v>
      </c>
      <c r="H37" s="12">
        <f t="shared" si="15"/>
        <v>2.7162977867203342E-2</v>
      </c>
      <c r="I37" s="10">
        <f t="shared" si="71"/>
        <v>236.36383036511077</v>
      </c>
      <c r="J37" s="2">
        <f t="shared" si="8"/>
        <v>1</v>
      </c>
      <c r="K37" s="11">
        <f t="shared" si="17"/>
        <v>2.6827632461435126E-4</v>
      </c>
      <c r="L37" s="11">
        <f t="shared" si="9"/>
        <v>0.14222222222222222</v>
      </c>
      <c r="M37" s="11">
        <f t="shared" si="72"/>
        <v>1.4084507042253442E-2</v>
      </c>
      <c r="N37" s="11">
        <f t="shared" si="10"/>
        <v>0.8660714285714286</v>
      </c>
      <c r="O37" s="11">
        <f t="shared" si="73"/>
        <v>2.4693595975014315E-2</v>
      </c>
      <c r="P37" s="11">
        <f t="shared" si="22"/>
        <v>5.0447537756301893E-3</v>
      </c>
      <c r="Q37" s="11">
        <f t="shared" si="74"/>
        <v>6.7508431015054535E-2</v>
      </c>
      <c r="R37" s="11">
        <f t="shared" si="75"/>
        <v>1.5890974393235096E-2</v>
      </c>
      <c r="S37" s="16">
        <f t="shared" si="76"/>
        <v>1.9373484423025784</v>
      </c>
      <c r="T37" s="11">
        <f t="shared" si="12"/>
        <v>0.12317460317460319</v>
      </c>
      <c r="U37" s="11">
        <f t="shared" si="77"/>
        <v>709.54516335681126</v>
      </c>
      <c r="V37" s="11">
        <f t="shared" si="78"/>
        <v>3.3891264732511588</v>
      </c>
      <c r="W37" s="11">
        <f t="shared" si="21"/>
        <v>3.9772611748457507</v>
      </c>
      <c r="X37" s="11">
        <f t="shared" si="79"/>
        <v>3.999763985184102</v>
      </c>
      <c r="Y37" s="2"/>
      <c r="Z37" s="2"/>
      <c r="AA37" s="12"/>
    </row>
    <row r="38" spans="2:27" x14ac:dyDescent="0.3">
      <c r="B38" s="2">
        <f t="shared" ref="B38:B39" si="80">B37+$H$5</f>
        <v>210</v>
      </c>
      <c r="C38" s="2">
        <f t="shared" si="31"/>
        <v>75</v>
      </c>
      <c r="D38" s="2">
        <f t="shared" ref="D38:D39" si="81">B38-C38</f>
        <v>135</v>
      </c>
      <c r="E38" s="10">
        <f t="shared" ref="E38:E39" si="82">(B38+2*C38)/3</f>
        <v>120</v>
      </c>
      <c r="F38" s="2">
        <f t="shared" ref="F38:F39" si="83">D38</f>
        <v>135</v>
      </c>
      <c r="G38" s="15">
        <f t="shared" ref="G38:G39" si="84">F38/E38</f>
        <v>1.125</v>
      </c>
      <c r="H38" s="12">
        <f t="shared" si="15"/>
        <v>2.6408450704225261E-2</v>
      </c>
      <c r="I38" s="10">
        <f t="shared" ref="I38:I39" si="85">E38*($D$5*$D$5+G38*G38)/($D$5*$D$5)</f>
        <v>245.51652892561978</v>
      </c>
      <c r="J38" s="2">
        <f t="shared" si="8"/>
        <v>1</v>
      </c>
      <c r="K38" s="11">
        <f t="shared" si="17"/>
        <v>2.6455026455026527E-4</v>
      </c>
      <c r="L38" s="11">
        <f t="shared" si="9"/>
        <v>0.14222222222222222</v>
      </c>
      <c r="M38" s="11">
        <f t="shared" ref="M38:M39" si="86">(E38-E37)/E38</f>
        <v>1.3888888888888928E-2</v>
      </c>
      <c r="N38" s="11">
        <f t="shared" si="10"/>
        <v>0.8660714285714286</v>
      </c>
      <c r="O38" s="11">
        <f t="shared" ref="O38:O39" si="87">(2*G38*H38/($D$5*$D$5+G38*G38))</f>
        <v>2.4001621442870723E-2</v>
      </c>
      <c r="P38" s="11">
        <f t="shared" ref="P38:P39" si="88">IF(J38=1,L38*(M38+N38*O38),K38)</f>
        <v>4.9316988387479626E-3</v>
      </c>
      <c r="Q38" s="11">
        <f t="shared" ref="Q38:Q39" si="89">P38+Q37</f>
        <v>7.2440129853802493E-2</v>
      </c>
      <c r="R38" s="11">
        <f t="shared" ref="R38:R39" si="90">P38*(1+$S$10)</f>
        <v>1.5534851342056082E-2</v>
      </c>
      <c r="S38" s="16">
        <f t="shared" ref="S38:S39" si="91">S37-R38</f>
        <v>1.9218135909605223</v>
      </c>
      <c r="T38" s="11">
        <f t="shared" si="12"/>
        <v>0.12317460317460319</v>
      </c>
      <c r="U38" s="11">
        <f t="shared" ref="U38:U39" si="92">2*G38/($D$5*$D$5-G38*G38)</f>
        <v>-40.449438202247329</v>
      </c>
      <c r="V38" s="11">
        <f t="shared" ref="V38:V39" si="93">T38*(M38+O38)*U38</f>
        <v>-0.18878353783271645</v>
      </c>
      <c r="W38" s="11">
        <f t="shared" si="21"/>
        <v>3.7884776370130342</v>
      </c>
      <c r="X38" s="11">
        <f t="shared" ref="X38:X39" si="94">W38+Q38/3</f>
        <v>3.8126243469643017</v>
      </c>
      <c r="Y38" s="2"/>
      <c r="Z38" s="2"/>
      <c r="AA38" s="12"/>
    </row>
    <row r="39" spans="2:27" x14ac:dyDescent="0.3">
      <c r="B39" s="2">
        <f t="shared" si="80"/>
        <v>215</v>
      </c>
      <c r="C39" s="2">
        <f t="shared" si="31"/>
        <v>75</v>
      </c>
      <c r="D39" s="2">
        <f t="shared" si="81"/>
        <v>140</v>
      </c>
      <c r="E39" s="10">
        <f t="shared" si="82"/>
        <v>121.66666666666667</v>
      </c>
      <c r="F39" s="2">
        <f t="shared" si="83"/>
        <v>140</v>
      </c>
      <c r="G39" s="15">
        <f t="shared" si="84"/>
        <v>1.1506849315068493</v>
      </c>
      <c r="H39" s="12">
        <f t="shared" si="15"/>
        <v>2.5684931506849251E-2</v>
      </c>
      <c r="I39" s="10">
        <f t="shared" si="85"/>
        <v>254.80376617985584</v>
      </c>
      <c r="J39" s="2">
        <f t="shared" si="8"/>
        <v>1</v>
      </c>
      <c r="K39" s="11">
        <f t="shared" si="17"/>
        <v>2.6092628832354936E-4</v>
      </c>
      <c r="L39" s="11">
        <f t="shared" si="9"/>
        <v>0.14222222222222222</v>
      </c>
      <c r="M39" s="11">
        <f t="shared" si="86"/>
        <v>1.3698630136986341E-2</v>
      </c>
      <c r="N39" s="11">
        <f t="shared" si="10"/>
        <v>0.8660714285714286</v>
      </c>
      <c r="O39" s="11">
        <f t="shared" si="87"/>
        <v>2.3326266338568477E-2</v>
      </c>
      <c r="P39" s="11">
        <f t="shared" si="88"/>
        <v>4.8214532192807783E-3</v>
      </c>
      <c r="Q39" s="11">
        <f t="shared" si="89"/>
        <v>7.726158307308327E-2</v>
      </c>
      <c r="R39" s="11">
        <f t="shared" si="90"/>
        <v>1.5187577640734451E-2</v>
      </c>
      <c r="S39" s="16">
        <f t="shared" si="91"/>
        <v>1.9066260133197879</v>
      </c>
      <c r="T39" s="11">
        <f t="shared" si="12"/>
        <v>0.12317460317460319</v>
      </c>
      <c r="U39" s="11">
        <f t="shared" si="92"/>
        <v>-20.174038920234945</v>
      </c>
      <c r="V39" s="11">
        <f t="shared" si="93"/>
        <v>-9.2004247801910771E-2</v>
      </c>
      <c r="W39" s="11">
        <f t="shared" si="21"/>
        <v>3.6964733892111235</v>
      </c>
      <c r="X39" s="11">
        <f t="shared" si="94"/>
        <v>3.7222272502354845</v>
      </c>
      <c r="Y39" s="2"/>
      <c r="Z39" s="2"/>
      <c r="AA39" s="12"/>
    </row>
    <row r="40" spans="2:27" x14ac:dyDescent="0.3">
      <c r="B40" s="2">
        <f t="shared" ref="B40" si="95">B39+$H$5</f>
        <v>220</v>
      </c>
      <c r="C40" s="2">
        <f t="shared" si="31"/>
        <v>75</v>
      </c>
      <c r="D40" s="2">
        <f t="shared" ref="D40" si="96">B40-C40</f>
        <v>145</v>
      </c>
      <c r="E40" s="10">
        <f t="shared" ref="E40" si="97">(B40+2*C40)/3</f>
        <v>123.33333333333333</v>
      </c>
      <c r="F40" s="2">
        <f t="shared" ref="F40" si="98">D40</f>
        <v>145</v>
      </c>
      <c r="G40" s="15">
        <f t="shared" ref="G40" si="99">F40/E40</f>
        <v>1.1756756756756757</v>
      </c>
      <c r="H40" s="12">
        <f t="shared" si="15"/>
        <v>2.4990744168826406E-2</v>
      </c>
      <c r="I40" s="10">
        <f t="shared" ref="I40" si="100">E40*($D$5*$D$5+G40*G40)/($D$5*$D$5)</f>
        <v>264.22008785645147</v>
      </c>
      <c r="J40" s="2">
        <f t="shared" si="8"/>
        <v>1</v>
      </c>
      <c r="K40" s="11">
        <f t="shared" si="17"/>
        <v>2.5740025740025597E-4</v>
      </c>
      <c r="L40" s="11">
        <f t="shared" si="9"/>
        <v>0.14222222222222222</v>
      </c>
      <c r="M40" s="11">
        <f t="shared" ref="M40" si="101">(E40-E39)/E40</f>
        <v>1.3513513513513438E-2</v>
      </c>
      <c r="N40" s="11">
        <f t="shared" si="10"/>
        <v>0.8660714285714286</v>
      </c>
      <c r="O40" s="11">
        <f t="shared" ref="O40" si="102">(2*G40*H40/($D$5*$D$5+G40*G40))</f>
        <v>2.2668667042232509E-2</v>
      </c>
      <c r="P40" s="11">
        <f t="shared" ref="P40" si="103">IF(J40=1,L40*(M40+N40*O40),K40)</f>
        <v>4.7141259893461055E-3</v>
      </c>
      <c r="Q40" s="11">
        <f t="shared" ref="Q40" si="104">P40+Q39</f>
        <v>8.1975709062429375E-2</v>
      </c>
      <c r="R40" s="11">
        <f t="shared" ref="R40" si="105">P40*(1+$S$10)</f>
        <v>1.4849496866440232E-2</v>
      </c>
      <c r="S40" s="16">
        <f t="shared" ref="S40" si="106">S39-R40</f>
        <v>1.8917765164533475</v>
      </c>
      <c r="T40" s="11">
        <f t="shared" si="12"/>
        <v>0.12317460317460319</v>
      </c>
      <c r="U40" s="11">
        <f t="shared" ref="U40" si="107">2*G40/($D$5*$D$5-G40*G40)</f>
        <v>-13.653715643026818</v>
      </c>
      <c r="V40" s="11">
        <f t="shared" ref="V40" si="108">T40*(M40+O40)*U40</f>
        <v>-6.0850865842949201E-2</v>
      </c>
      <c r="W40" s="11">
        <f t="shared" si="21"/>
        <v>3.6356225233681743</v>
      </c>
      <c r="X40" s="11">
        <f t="shared" ref="X40" si="109">W40+Q40/3</f>
        <v>3.6629477597223175</v>
      </c>
      <c r="Y40" s="2"/>
      <c r="Z40" s="2"/>
      <c r="AA40" s="12"/>
    </row>
    <row r="41" spans="2:27" x14ac:dyDescent="0.3">
      <c r="B41" s="2">
        <f t="shared" ref="B41:B42" si="110">B40+$H$5</f>
        <v>225</v>
      </c>
      <c r="C41" s="2">
        <f t="shared" si="31"/>
        <v>75</v>
      </c>
      <c r="D41" s="2">
        <f t="shared" ref="D41:D42" si="111">B41-C41</f>
        <v>150</v>
      </c>
      <c r="E41" s="10">
        <f t="shared" ref="E41:E42" si="112">(B41+2*C41)/3</f>
        <v>125</v>
      </c>
      <c r="F41" s="2">
        <f t="shared" ref="F41:F42" si="113">D41</f>
        <v>150</v>
      </c>
      <c r="G41" s="15">
        <f t="shared" ref="G41:G42" si="114">F41/E41</f>
        <v>1.2</v>
      </c>
      <c r="H41" s="12">
        <f t="shared" si="15"/>
        <v>2.4324324324324298E-2</v>
      </c>
      <c r="I41" s="10">
        <f t="shared" ref="I41:I42" si="115">E41*($D$5*$D$5+G41*G41)/($D$5*$D$5)</f>
        <v>273.76033057851242</v>
      </c>
      <c r="J41" s="2">
        <f t="shared" si="8"/>
        <v>1</v>
      </c>
      <c r="K41" s="11">
        <f t="shared" si="17"/>
        <v>2.5396825396825466E-4</v>
      </c>
      <c r="L41" s="11">
        <f t="shared" si="9"/>
        <v>0.14222222222222222</v>
      </c>
      <c r="M41" s="11">
        <f t="shared" ref="M41:M42" si="116">(E41-E40)/E41</f>
        <v>1.3333333333333371E-2</v>
      </c>
      <c r="N41" s="11">
        <f t="shared" si="10"/>
        <v>0.8660714285714286</v>
      </c>
      <c r="O41" s="11">
        <f t="shared" ref="O41:O42" si="117">(2*G41*H41/($D$5*$D$5+G41*G41))</f>
        <v>2.2029576746557849E-2</v>
      </c>
      <c r="P41" s="11">
        <f t="shared" ref="P41:P42" si="118">IF(J41=1,L41*(M41+N41*O41),K41)</f>
        <v>4.6097806701580306E-3</v>
      </c>
      <c r="Q41" s="11">
        <f t="shared" ref="Q41:Q42" si="119">P41+Q40</f>
        <v>8.6585489732587409E-2</v>
      </c>
      <c r="R41" s="11">
        <f t="shared" ref="R41:R42" si="120">P41*(1+$S$10)</f>
        <v>1.4520809110997795E-2</v>
      </c>
      <c r="S41" s="16">
        <f t="shared" ref="S41:S42" si="121">S40-R41</f>
        <v>1.8772557073423497</v>
      </c>
      <c r="T41" s="11">
        <f t="shared" si="12"/>
        <v>0.12317460317460319</v>
      </c>
      <c r="U41" s="11">
        <f t="shared" ref="U41:U42" si="122">2*G41/($D$5*$D$5-G41*G41)</f>
        <v>-10.434782608695663</v>
      </c>
      <c r="V41" s="11">
        <f t="shared" ref="V41:V42" si="123">T41*(M41+O41)*U41</f>
        <v>-4.5451955647197707E-2</v>
      </c>
      <c r="W41" s="11">
        <f t="shared" si="21"/>
        <v>3.5901705677209765</v>
      </c>
      <c r="X41" s="11">
        <f t="shared" ref="X41:X42" si="124">W41+Q41/3</f>
        <v>3.6190323976318388</v>
      </c>
      <c r="Y41" s="2"/>
      <c r="Z41" s="2"/>
      <c r="AA41" s="12"/>
    </row>
    <row r="42" spans="2:27" x14ac:dyDescent="0.3">
      <c r="B42" s="2">
        <f t="shared" si="110"/>
        <v>230</v>
      </c>
      <c r="C42" s="2">
        <f t="shared" si="31"/>
        <v>75</v>
      </c>
      <c r="D42" s="2">
        <f t="shared" si="111"/>
        <v>155</v>
      </c>
      <c r="E42" s="10">
        <f t="shared" si="112"/>
        <v>126.66666666666667</v>
      </c>
      <c r="F42" s="2">
        <f t="shared" si="113"/>
        <v>155</v>
      </c>
      <c r="G42" s="15">
        <f t="shared" si="114"/>
        <v>1.2236842105263157</v>
      </c>
      <c r="H42" s="12">
        <f t="shared" si="15"/>
        <v>2.3684210526315752E-2</v>
      </c>
      <c r="I42" s="10">
        <f t="shared" si="115"/>
        <v>283.41960272582276</v>
      </c>
      <c r="J42" s="2">
        <f t="shared" si="8"/>
        <v>1</v>
      </c>
      <c r="K42" s="11">
        <f t="shared" si="17"/>
        <v>2.506265664160408E-4</v>
      </c>
      <c r="L42" s="11">
        <f t="shared" si="9"/>
        <v>0.14222222222222222</v>
      </c>
      <c r="M42" s="11">
        <f t="shared" si="116"/>
        <v>1.3157894736842143E-2</v>
      </c>
      <c r="N42" s="11">
        <f t="shared" si="10"/>
        <v>0.8660714285714286</v>
      </c>
      <c r="O42" s="11">
        <f t="shared" si="117"/>
        <v>2.1409442152301162E-2</v>
      </c>
      <c r="P42" s="11">
        <f t="shared" si="118"/>
        <v>4.5084445705390894E-3</v>
      </c>
      <c r="Q42" s="11">
        <f t="shared" si="119"/>
        <v>9.1093934303126498E-2</v>
      </c>
      <c r="R42" s="11">
        <f t="shared" si="120"/>
        <v>1.4201600397198132E-2</v>
      </c>
      <c r="S42" s="16">
        <f t="shared" si="121"/>
        <v>1.8630541069451516</v>
      </c>
      <c r="T42" s="11">
        <f t="shared" si="12"/>
        <v>0.12317460317460319</v>
      </c>
      <c r="U42" s="11">
        <f t="shared" si="122"/>
        <v>-8.5154574588564227</v>
      </c>
      <c r="V42" s="11">
        <f t="shared" si="123"/>
        <v>-3.6257268081662783E-2</v>
      </c>
      <c r="W42" s="11">
        <f t="shared" si="21"/>
        <v>3.5539132996393139</v>
      </c>
      <c r="X42" s="11">
        <f t="shared" si="124"/>
        <v>3.5842779444070225</v>
      </c>
    </row>
    <row r="43" spans="2:27" x14ac:dyDescent="0.3">
      <c r="B43" s="2">
        <f t="shared" ref="B43:B45" si="125">B42+$H$5</f>
        <v>235</v>
      </c>
      <c r="C43" s="2">
        <f t="shared" si="31"/>
        <v>75</v>
      </c>
      <c r="D43" s="2">
        <f t="shared" ref="D43:D45" si="126">B43-C43</f>
        <v>160</v>
      </c>
      <c r="E43" s="10">
        <f t="shared" ref="E43:E45" si="127">(B43+2*C43)/3</f>
        <v>128.33333333333334</v>
      </c>
      <c r="F43" s="2">
        <f t="shared" ref="F43:F45" si="128">D43</f>
        <v>160</v>
      </c>
      <c r="G43" s="15">
        <f t="shared" ref="G43:G45" si="129">F43/E43</f>
        <v>1.2467532467532467</v>
      </c>
      <c r="H43" s="12">
        <f t="shared" si="15"/>
        <v>2.3069036226931017E-2</v>
      </c>
      <c r="I43" s="10">
        <f t="shared" ref="I43:I45" si="130">E43*($D$5*$D$5+G43*G43)/($D$5*$D$5)</f>
        <v>293.19326678830811</v>
      </c>
      <c r="J43" s="2">
        <f t="shared" si="8"/>
        <v>1</v>
      </c>
      <c r="K43" s="11">
        <f t="shared" si="17"/>
        <v>2.4737167594310517E-4</v>
      </c>
      <c r="L43" s="11">
        <f t="shared" si="9"/>
        <v>0.14222222222222222</v>
      </c>
      <c r="M43" s="11">
        <f t="shared" ref="M43:M45" si="131">(E43-E42)/E43</f>
        <v>1.2987012987013023E-2</v>
      </c>
      <c r="N43" s="11">
        <f t="shared" si="10"/>
        <v>0.8660714285714286</v>
      </c>
      <c r="O43" s="11">
        <f t="shared" ref="O43:O45" si="132">(2*G43*H43/($D$5*$D$5+G43*G43))</f>
        <v>2.0808466065710934E-2</v>
      </c>
      <c r="P43" s="11">
        <f t="shared" ref="P43:P45" si="133">IF(J43=1,L43*(M43+N43*O43),K43)</f>
        <v>4.4101163973579932E-3</v>
      </c>
      <c r="Q43" s="11">
        <f t="shared" ref="Q43:Q45" si="134">P43+Q42</f>
        <v>9.5504050700484497E-2</v>
      </c>
      <c r="R43" s="11">
        <f t="shared" ref="R43:R45" si="135">P43*(1+$S$10)</f>
        <v>1.3891866651677678E-2</v>
      </c>
      <c r="S43" s="16">
        <f t="shared" ref="S43:S45" si="136">S42-R43</f>
        <v>1.849162240293474</v>
      </c>
      <c r="T43" s="11">
        <f t="shared" si="12"/>
        <v>0.12317460317460319</v>
      </c>
      <c r="U43" s="11">
        <f t="shared" ref="U43:U45" si="137">2*G43/($D$5*$D$5-G43*G43)</f>
        <v>-7.2402799339833823</v>
      </c>
      <c r="V43" s="11">
        <f t="shared" ref="V43:V45" si="138">T43*(M43+O43)*U43</f>
        <v>-3.0139437076755454E-2</v>
      </c>
      <c r="W43" s="11">
        <f t="shared" si="21"/>
        <v>3.5237738625625585</v>
      </c>
      <c r="X43" s="11">
        <f t="shared" ref="X43:X45" si="139">W43+Q43/3</f>
        <v>3.5556085461293865</v>
      </c>
    </row>
    <row r="44" spans="2:27" x14ac:dyDescent="0.3">
      <c r="B44" s="2">
        <f t="shared" si="125"/>
        <v>240</v>
      </c>
      <c r="C44" s="2">
        <f t="shared" si="31"/>
        <v>75</v>
      </c>
      <c r="D44" s="2">
        <f t="shared" si="126"/>
        <v>165</v>
      </c>
      <c r="E44" s="10">
        <f t="shared" si="127"/>
        <v>130</v>
      </c>
      <c r="F44" s="2">
        <f t="shared" si="128"/>
        <v>165</v>
      </c>
      <c r="G44" s="15">
        <f t="shared" si="129"/>
        <v>1.2692307692307692</v>
      </c>
      <c r="H44" s="12">
        <f t="shared" si="15"/>
        <v>2.2477522477522438E-2</v>
      </c>
      <c r="I44" s="10">
        <f t="shared" si="130"/>
        <v>303.07692307692309</v>
      </c>
      <c r="J44" s="2">
        <f t="shared" si="8"/>
        <v>1</v>
      </c>
      <c r="K44" s="11">
        <f t="shared" si="17"/>
        <v>2.4420024420024279E-4</v>
      </c>
      <c r="L44" s="11">
        <f t="shared" si="9"/>
        <v>0.14222222222222222</v>
      </c>
      <c r="M44" s="11">
        <f t="shared" si="131"/>
        <v>1.2820512820512747E-2</v>
      </c>
      <c r="N44" s="11">
        <f t="shared" si="10"/>
        <v>0.8660714285714286</v>
      </c>
      <c r="O44" s="11">
        <f t="shared" si="132"/>
        <v>2.0226658436164627E-2</v>
      </c>
      <c r="P44" s="11">
        <f t="shared" si="133"/>
        <v>4.3147724497846303E-3</v>
      </c>
      <c r="Q44" s="11">
        <f t="shared" si="134"/>
        <v>9.9818823150269131E-2</v>
      </c>
      <c r="R44" s="11">
        <f t="shared" si="135"/>
        <v>1.3591533216821584E-2</v>
      </c>
      <c r="S44" s="16">
        <f t="shared" si="136"/>
        <v>1.8355707070766525</v>
      </c>
      <c r="T44" s="11">
        <f t="shared" si="12"/>
        <v>0.12317460317460319</v>
      </c>
      <c r="U44" s="11">
        <f t="shared" si="137"/>
        <v>-6.3311688311688359</v>
      </c>
      <c r="V44" s="11">
        <f t="shared" si="138"/>
        <v>-2.5771479873018057E-2</v>
      </c>
      <c r="W44" s="11">
        <f t="shared" si="21"/>
        <v>3.4980023826895406</v>
      </c>
      <c r="X44" s="11">
        <f t="shared" si="139"/>
        <v>3.5312753237396302</v>
      </c>
    </row>
    <row r="45" spans="2:27" x14ac:dyDescent="0.3">
      <c r="B45" s="39">
        <f t="shared" si="125"/>
        <v>245</v>
      </c>
      <c r="C45" s="2">
        <f t="shared" si="31"/>
        <v>75</v>
      </c>
      <c r="D45" s="2">
        <f t="shared" si="126"/>
        <v>170</v>
      </c>
      <c r="E45" s="10">
        <f t="shared" si="127"/>
        <v>131.66666666666666</v>
      </c>
      <c r="F45" s="2">
        <f t="shared" si="128"/>
        <v>170</v>
      </c>
      <c r="G45" s="15">
        <f t="shared" si="129"/>
        <v>1.2911392405063291</v>
      </c>
      <c r="H45" s="12">
        <f t="shared" si="15"/>
        <v>2.1908471275559949E-2</v>
      </c>
      <c r="I45" s="10">
        <f t="shared" si="130"/>
        <v>313.0663946716881</v>
      </c>
      <c r="J45" s="2">
        <f t="shared" si="8"/>
        <v>1</v>
      </c>
      <c r="K45" s="11">
        <f t="shared" si="17"/>
        <v>2.4110910186859417E-4</v>
      </c>
      <c r="L45" s="11">
        <f t="shared" si="9"/>
        <v>0.14222222222222222</v>
      </c>
      <c r="M45" s="11">
        <f t="shared" si="131"/>
        <v>1.2658227848101195E-2</v>
      </c>
      <c r="N45" s="11">
        <f t="shared" si="10"/>
        <v>0.8660714285714286</v>
      </c>
      <c r="O45" s="11">
        <f t="shared" si="132"/>
        <v>1.9663877923218651E-2</v>
      </c>
      <c r="P45" s="11">
        <f t="shared" si="133"/>
        <v>4.2223716540184669E-3</v>
      </c>
      <c r="Q45" s="11">
        <f t="shared" si="134"/>
        <v>0.1040411948042876</v>
      </c>
      <c r="R45" s="11">
        <f t="shared" si="135"/>
        <v>1.330047071015817E-2</v>
      </c>
      <c r="S45" s="16">
        <f t="shared" si="136"/>
        <v>1.8222702363664942</v>
      </c>
      <c r="T45" s="11">
        <f t="shared" si="12"/>
        <v>0.12317460317460319</v>
      </c>
      <c r="U45" s="11">
        <f t="shared" si="137"/>
        <v>-5.6499987729588179</v>
      </c>
      <c r="V45" s="11">
        <f t="shared" si="138"/>
        <v>-2.2494128534473679E-2</v>
      </c>
      <c r="W45" s="11">
        <f t="shared" si="21"/>
        <v>3.4755082541550668</v>
      </c>
      <c r="X45" s="11">
        <f t="shared" si="139"/>
        <v>3.5101886524231625</v>
      </c>
    </row>
    <row r="46" spans="2:27" x14ac:dyDescent="0.3">
      <c r="B46" s="2"/>
      <c r="C46" s="2"/>
      <c r="D46" s="2"/>
      <c r="E46" s="10"/>
      <c r="F46" s="2"/>
      <c r="G46" s="15"/>
      <c r="H46" s="12"/>
      <c r="I46" s="10"/>
      <c r="J46" s="2"/>
      <c r="K46" s="11"/>
      <c r="L46" s="11"/>
      <c r="M46" s="11"/>
      <c r="N46" s="11"/>
      <c r="O46" s="11"/>
      <c r="P46" s="11"/>
      <c r="Q46" s="11"/>
      <c r="R46" s="11"/>
      <c r="S46" s="16"/>
      <c r="T46" s="11"/>
      <c r="U46" s="11"/>
      <c r="V46" s="2"/>
      <c r="W46" s="2"/>
      <c r="X46" s="11"/>
    </row>
    <row r="47" spans="2:27" x14ac:dyDescent="0.3">
      <c r="B47" s="2"/>
      <c r="C47" s="2"/>
      <c r="D47" s="2"/>
      <c r="E47" s="10"/>
      <c r="F47" s="2"/>
      <c r="G47" s="15"/>
      <c r="H47" s="12"/>
      <c r="I47" s="10"/>
      <c r="J47" s="2"/>
      <c r="K47" s="11"/>
      <c r="L47" s="11"/>
      <c r="M47" s="11"/>
      <c r="N47" s="11"/>
      <c r="O47" s="11"/>
      <c r="P47" s="11"/>
      <c r="Q47" s="11"/>
      <c r="R47" s="11"/>
      <c r="S47" s="16"/>
      <c r="T47" s="11"/>
      <c r="U47" s="11"/>
      <c r="V47" s="2"/>
      <c r="W47" s="2"/>
      <c r="X47" s="11"/>
    </row>
    <row r="48" spans="2:27" x14ac:dyDescent="0.3">
      <c r="B48" s="2"/>
      <c r="C48" s="2"/>
      <c r="D48" s="2"/>
      <c r="E48" s="10"/>
      <c r="F48" s="2"/>
      <c r="G48" s="15"/>
      <c r="H48" s="12"/>
      <c r="I48" s="10"/>
      <c r="J48" s="2"/>
      <c r="K48" s="11"/>
      <c r="L48" s="11"/>
      <c r="M48" s="11"/>
      <c r="N48" s="11"/>
      <c r="O48" s="11"/>
      <c r="P48" s="11"/>
      <c r="Q48" s="11"/>
      <c r="R48" s="11"/>
      <c r="S48" s="16"/>
      <c r="T48" s="11"/>
      <c r="U48" s="11"/>
      <c r="V48" s="2"/>
      <c r="W48" s="2"/>
      <c r="X48" s="11"/>
    </row>
    <row r="49" spans="2:24" x14ac:dyDescent="0.3">
      <c r="B49" s="2"/>
      <c r="C49" s="2"/>
      <c r="D49" s="2"/>
      <c r="E49" s="10"/>
      <c r="F49" s="2"/>
      <c r="G49" s="15"/>
      <c r="H49" s="12"/>
      <c r="I49" s="10"/>
      <c r="J49" s="2"/>
      <c r="K49" s="2"/>
      <c r="L49" s="11"/>
      <c r="M49" s="11"/>
      <c r="N49" s="11"/>
      <c r="O49" s="11"/>
      <c r="P49" s="11"/>
      <c r="Q49" s="11"/>
      <c r="R49" s="11"/>
      <c r="S49" s="16"/>
      <c r="T49" s="11"/>
      <c r="U49" s="11"/>
      <c r="V49" s="2"/>
      <c r="W49" s="2"/>
      <c r="X49" s="11"/>
    </row>
    <row r="50" spans="2:24" x14ac:dyDescent="0.3">
      <c r="B50" s="2"/>
      <c r="C50" s="2"/>
      <c r="D50" s="2"/>
      <c r="E50" s="10"/>
      <c r="F50" s="2"/>
      <c r="G50" s="15"/>
      <c r="H50" s="12"/>
      <c r="I50" s="10"/>
      <c r="J50" s="2"/>
      <c r="K50" s="2"/>
      <c r="L50" s="11"/>
      <c r="M50" s="11"/>
      <c r="N50" s="11"/>
      <c r="O50" s="11"/>
      <c r="P50" s="11"/>
      <c r="Q50" s="11"/>
      <c r="R50" s="11"/>
      <c r="S50" s="16"/>
      <c r="T50" s="11"/>
      <c r="U50" s="11"/>
      <c r="V50" s="2"/>
      <c r="W50" s="2"/>
      <c r="X50" s="11"/>
    </row>
    <row r="51" spans="2:24" x14ac:dyDescent="0.3">
      <c r="B51" s="2"/>
      <c r="C51" s="2"/>
      <c r="D51" s="2"/>
      <c r="E51" s="10"/>
      <c r="F51" s="2"/>
      <c r="G51" s="15"/>
      <c r="H51" s="12"/>
      <c r="I51" s="10"/>
      <c r="J51" s="2"/>
      <c r="K51" s="2"/>
      <c r="L51" s="11"/>
      <c r="M51" s="11"/>
      <c r="N51" s="11"/>
      <c r="O51" s="11"/>
      <c r="P51" s="11"/>
      <c r="Q51" s="11"/>
      <c r="R51" s="11"/>
      <c r="S51" s="16"/>
      <c r="T51" s="11"/>
      <c r="U51" s="11"/>
      <c r="V51" s="2"/>
      <c r="W51" s="2"/>
      <c r="X51" s="11"/>
    </row>
    <row r="52" spans="2:24" x14ac:dyDescent="0.3">
      <c r="B52" s="2"/>
      <c r="C52" s="2"/>
      <c r="D52" s="2"/>
      <c r="E52" s="10"/>
      <c r="F52" s="2"/>
      <c r="G52" s="15"/>
      <c r="H52" s="12"/>
      <c r="I52" s="10"/>
      <c r="J52" s="2"/>
      <c r="K52" s="2"/>
      <c r="L52" s="11"/>
      <c r="M52" s="11"/>
      <c r="N52" s="11"/>
      <c r="O52" s="11"/>
      <c r="P52" s="11"/>
      <c r="Q52" s="11"/>
      <c r="R52" s="11"/>
      <c r="S52" s="16"/>
      <c r="T52" s="11"/>
      <c r="U52" s="11"/>
      <c r="V52" s="2"/>
      <c r="W52" s="2"/>
      <c r="X52" s="11"/>
    </row>
    <row r="53" spans="2:24" x14ac:dyDescent="0.3">
      <c r="B53" s="2"/>
      <c r="C53" s="2"/>
      <c r="D53" s="2"/>
      <c r="E53" s="10"/>
      <c r="F53" s="2"/>
      <c r="G53" s="15"/>
      <c r="H53" s="12"/>
      <c r="I53" s="10"/>
      <c r="J53" s="2"/>
      <c r="K53" s="2"/>
      <c r="L53" s="11"/>
      <c r="M53" s="11"/>
      <c r="N53" s="11"/>
      <c r="O53" s="11"/>
      <c r="P53" s="11"/>
      <c r="Q53" s="11"/>
      <c r="R53" s="11"/>
      <c r="S53" s="16"/>
      <c r="T53" s="11"/>
      <c r="U53" s="11"/>
      <c r="V53" s="2"/>
      <c r="W53" s="2"/>
      <c r="X53" s="11"/>
    </row>
    <row r="54" spans="2:24" x14ac:dyDescent="0.3">
      <c r="B54" s="2"/>
      <c r="C54" s="2"/>
      <c r="D54" s="2"/>
      <c r="E54" s="10"/>
      <c r="F54" s="2"/>
      <c r="G54" s="15"/>
      <c r="H54" s="12"/>
      <c r="I54" s="10"/>
      <c r="J54" s="2"/>
      <c r="K54" s="2"/>
      <c r="L54" s="11"/>
      <c r="M54" s="11"/>
      <c r="N54" s="11"/>
      <c r="O54" s="11"/>
      <c r="P54" s="11"/>
      <c r="Q54" s="11"/>
      <c r="R54" s="11"/>
      <c r="S54" s="16"/>
      <c r="T54" s="11"/>
      <c r="U54" s="11"/>
      <c r="V54" s="2"/>
      <c r="W54" s="2"/>
      <c r="X54" s="11"/>
    </row>
    <row r="55" spans="2:24" x14ac:dyDescent="0.3">
      <c r="B55" s="2"/>
      <c r="C55" s="2"/>
      <c r="D55" s="2"/>
      <c r="E55" s="10"/>
      <c r="F55" s="2"/>
      <c r="G55" s="15"/>
      <c r="H55" s="12"/>
      <c r="I55" s="10"/>
      <c r="J55" s="2"/>
      <c r="K55" s="2"/>
      <c r="L55" s="11"/>
      <c r="M55" s="11"/>
      <c r="N55" s="11"/>
      <c r="O55" s="11"/>
      <c r="P55" s="11"/>
      <c r="Q55" s="11"/>
      <c r="R55" s="11"/>
      <c r="S55" s="16"/>
      <c r="T55" s="11"/>
      <c r="U55" s="11"/>
      <c r="V55" s="2"/>
      <c r="W55" s="2"/>
      <c r="X55" s="11"/>
    </row>
    <row r="56" spans="2:24" x14ac:dyDescent="0.3">
      <c r="B56" s="2"/>
      <c r="C56" s="2"/>
      <c r="D56" s="2"/>
      <c r="E56" s="10"/>
      <c r="F56" s="2"/>
      <c r="G56" s="15"/>
      <c r="H56" s="12"/>
      <c r="I56" s="10"/>
      <c r="J56" s="2"/>
      <c r="K56" s="2"/>
      <c r="L56" s="11"/>
      <c r="M56" s="11"/>
      <c r="N56" s="11"/>
      <c r="O56" s="11"/>
      <c r="P56" s="11"/>
      <c r="Q56" s="11"/>
      <c r="R56" s="11"/>
      <c r="S56" s="16"/>
      <c r="T56" s="11"/>
      <c r="U56" s="11"/>
      <c r="V56" s="2"/>
      <c r="W56" s="2"/>
      <c r="X56" s="11"/>
    </row>
    <row r="57" spans="2:24" x14ac:dyDescent="0.3">
      <c r="B57" s="2"/>
      <c r="C57" s="2"/>
      <c r="D57" s="2"/>
      <c r="E57" s="10"/>
      <c r="F57" s="2"/>
      <c r="G57" s="15"/>
      <c r="H57" s="12"/>
      <c r="I57" s="10"/>
      <c r="J57" s="2"/>
      <c r="K57" s="2"/>
      <c r="L57" s="11"/>
      <c r="M57" s="11"/>
      <c r="N57" s="11"/>
      <c r="O57" s="11"/>
      <c r="P57" s="11"/>
      <c r="Q57" s="11"/>
      <c r="R57" s="11"/>
      <c r="S57" s="16"/>
      <c r="T57" s="11"/>
      <c r="U57" s="11"/>
      <c r="V57" s="2"/>
      <c r="W57" s="2"/>
      <c r="X57" s="11"/>
    </row>
    <row r="58" spans="2:24" x14ac:dyDescent="0.3">
      <c r="B58" s="2"/>
      <c r="C58" s="2"/>
      <c r="D58" s="2"/>
      <c r="E58" s="10"/>
      <c r="F58" s="2"/>
      <c r="G58" s="15"/>
      <c r="H58" s="12"/>
      <c r="I58" s="10"/>
      <c r="J58" s="2"/>
      <c r="K58" s="2"/>
      <c r="L58" s="11"/>
      <c r="M58" s="11"/>
      <c r="N58" s="11"/>
      <c r="O58" s="11"/>
      <c r="P58" s="11"/>
      <c r="Q58" s="11"/>
      <c r="R58" s="11"/>
      <c r="S58" s="16"/>
      <c r="T58" s="11"/>
      <c r="U58" s="11"/>
      <c r="V58" s="2"/>
      <c r="W58" s="2"/>
      <c r="X58" s="11"/>
    </row>
    <row r="59" spans="2:24" x14ac:dyDescent="0.3">
      <c r="B59" s="2"/>
      <c r="C59" s="2"/>
      <c r="D59" s="2"/>
      <c r="E59" s="10"/>
      <c r="F59" s="2"/>
      <c r="G59" s="15"/>
      <c r="H59" s="12"/>
      <c r="I59" s="10"/>
      <c r="J59" s="2"/>
      <c r="K59" s="2"/>
      <c r="L59" s="11"/>
      <c r="M59" s="11"/>
      <c r="N59" s="11"/>
      <c r="O59" s="11"/>
      <c r="P59" s="11"/>
      <c r="Q59" s="11"/>
      <c r="R59" s="11"/>
      <c r="S59" s="16"/>
      <c r="T59" s="11"/>
      <c r="U59" s="11"/>
      <c r="V59" s="2"/>
      <c r="W59" s="2"/>
      <c r="X59" s="11"/>
    </row>
    <row r="60" spans="2:24" x14ac:dyDescent="0.3">
      <c r="B60" s="2"/>
      <c r="C60" s="2"/>
      <c r="D60" s="2"/>
      <c r="E60" s="10"/>
      <c r="F60" s="2"/>
      <c r="G60" s="15"/>
      <c r="H60" s="12"/>
      <c r="I60" s="10"/>
      <c r="J60" s="2"/>
      <c r="K60" s="2"/>
      <c r="L60" s="11"/>
      <c r="M60" s="11"/>
      <c r="N60" s="11"/>
      <c r="O60" s="11"/>
      <c r="P60" s="11"/>
      <c r="Q60" s="11"/>
      <c r="R60" s="11"/>
      <c r="S60" s="16"/>
      <c r="T60" s="11"/>
      <c r="U60" s="11"/>
      <c r="V60" s="2"/>
      <c r="W60" s="2"/>
      <c r="X60" s="11"/>
    </row>
  </sheetData>
  <mergeCells count="1">
    <mergeCell ref="L8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D60"/>
  <sheetViews>
    <sheetView topLeftCell="A37" zoomScale="110" zoomScaleNormal="110" workbookViewId="0">
      <selection activeCell="G67" sqref="G67"/>
    </sheetView>
  </sheetViews>
  <sheetFormatPr defaultRowHeight="14.4" x14ac:dyDescent="0.3"/>
  <cols>
    <col min="1" max="1" width="2.109375" customWidth="1"/>
    <col min="9" max="9" width="9.33203125" customWidth="1"/>
    <col min="11" max="11" width="10.33203125" customWidth="1"/>
    <col min="15" max="15" width="11.6640625" customWidth="1"/>
  </cols>
  <sheetData>
    <row r="2" spans="2:30" x14ac:dyDescent="0.3">
      <c r="B2" s="1" t="s">
        <v>0</v>
      </c>
      <c r="P2" s="24" t="s">
        <v>24</v>
      </c>
      <c r="Q2" s="17"/>
    </row>
    <row r="3" spans="2:30" x14ac:dyDescent="0.3">
      <c r="P3" s="18" t="s">
        <v>25</v>
      </c>
      <c r="Q3" s="19" t="s">
        <v>2</v>
      </c>
      <c r="AA3" s="38"/>
    </row>
    <row r="4" spans="2:30" x14ac:dyDescent="0.3">
      <c r="B4" s="6" t="s">
        <v>16</v>
      </c>
      <c r="C4" s="6" t="s">
        <v>17</v>
      </c>
      <c r="D4" s="7" t="s">
        <v>18</v>
      </c>
      <c r="E4" s="7" t="s">
        <v>19</v>
      </c>
      <c r="F4" s="6" t="s">
        <v>5</v>
      </c>
      <c r="G4" s="7" t="s">
        <v>28</v>
      </c>
      <c r="H4" s="9" t="s">
        <v>20</v>
      </c>
      <c r="P4" s="20">
        <v>0</v>
      </c>
      <c r="Q4" s="21">
        <v>0</v>
      </c>
    </row>
    <row r="5" spans="2:30" x14ac:dyDescent="0.3">
      <c r="B5" s="3">
        <v>0.44800000000000001</v>
      </c>
      <c r="C5" s="3">
        <v>0.06</v>
      </c>
      <c r="D5" s="3">
        <v>1.1000000000000001</v>
      </c>
      <c r="E5" s="3">
        <v>2.15</v>
      </c>
      <c r="F5" s="3">
        <v>100</v>
      </c>
      <c r="G5" s="34">
        <v>150</v>
      </c>
      <c r="H5" s="3">
        <v>5</v>
      </c>
      <c r="I5" s="35"/>
      <c r="J5" s="35"/>
      <c r="P5" s="22">
        <v>160</v>
      </c>
      <c r="Q5" s="23">
        <f>P5*D5</f>
        <v>176</v>
      </c>
    </row>
    <row r="6" spans="2:30" s="2" customFormat="1" x14ac:dyDescent="0.3">
      <c r="B6" s="3"/>
      <c r="C6" s="3"/>
      <c r="D6" s="3"/>
      <c r="E6" s="3"/>
      <c r="F6" s="3" t="s">
        <v>1</v>
      </c>
      <c r="G6" s="3" t="s">
        <v>1</v>
      </c>
      <c r="H6" s="3" t="s">
        <v>1</v>
      </c>
      <c r="I6" s="35"/>
      <c r="J6" s="35"/>
    </row>
    <row r="7" spans="2:30" s="2" customFormat="1" x14ac:dyDescent="0.3"/>
    <row r="8" spans="2:30" s="2" customFormat="1" x14ac:dyDescent="0.3">
      <c r="B8" s="40">
        <v>1</v>
      </c>
      <c r="C8" s="40">
        <v>2</v>
      </c>
      <c r="D8" s="40">
        <v>3</v>
      </c>
      <c r="E8" s="40">
        <v>4</v>
      </c>
      <c r="F8" s="40">
        <v>5</v>
      </c>
      <c r="G8" s="40">
        <v>6</v>
      </c>
      <c r="H8" s="40">
        <v>7</v>
      </c>
      <c r="I8" s="40"/>
      <c r="J8" s="40"/>
      <c r="K8" s="40"/>
      <c r="L8" s="41">
        <v>8</v>
      </c>
      <c r="M8" s="41"/>
      <c r="N8" s="41"/>
      <c r="O8" s="41"/>
      <c r="P8" s="41"/>
      <c r="Q8" s="40">
        <v>9</v>
      </c>
      <c r="R8" s="40">
        <v>10</v>
      </c>
      <c r="S8" s="40">
        <v>11</v>
      </c>
      <c r="T8" s="40">
        <v>12</v>
      </c>
      <c r="U8" s="40"/>
      <c r="V8" s="40"/>
      <c r="W8" s="40">
        <v>13</v>
      </c>
      <c r="X8" s="40">
        <v>14</v>
      </c>
      <c r="Z8" s="26" t="s">
        <v>32</v>
      </c>
      <c r="AA8" s="36">
        <f>$E$5+(B5-C5)*LN(G5)+(C5*LN(F5))</f>
        <v>4.3704367052686326</v>
      </c>
      <c r="AC8" s="37" t="s">
        <v>33</v>
      </c>
      <c r="AD8" s="36">
        <f>AA8-(B5-C5)*LN(2)</f>
        <v>4.1014955992113737</v>
      </c>
    </row>
    <row r="9" spans="2:30" s="2" customFormat="1" x14ac:dyDescent="0.3">
      <c r="B9" s="4" t="s">
        <v>4</v>
      </c>
      <c r="C9" s="4" t="s">
        <v>5</v>
      </c>
      <c r="D9" s="4" t="s">
        <v>6</v>
      </c>
      <c r="E9" s="5" t="s">
        <v>7</v>
      </c>
      <c r="F9" s="5" t="s">
        <v>2</v>
      </c>
      <c r="G9" s="6" t="s">
        <v>8</v>
      </c>
      <c r="H9" s="5" t="s">
        <v>9</v>
      </c>
      <c r="I9" s="7" t="s">
        <v>29</v>
      </c>
      <c r="J9" s="5" t="s">
        <v>30</v>
      </c>
      <c r="K9" s="5" t="s">
        <v>31</v>
      </c>
      <c r="L9" s="3" t="s">
        <v>34</v>
      </c>
      <c r="M9" s="3" t="s">
        <v>21</v>
      </c>
      <c r="N9" s="3" t="s">
        <v>27</v>
      </c>
      <c r="O9" s="3" t="s">
        <v>22</v>
      </c>
      <c r="P9" s="5" t="s">
        <v>10</v>
      </c>
      <c r="Q9" s="5" t="s">
        <v>11</v>
      </c>
      <c r="R9" s="5" t="s">
        <v>12</v>
      </c>
      <c r="S9" s="13" t="s">
        <v>3</v>
      </c>
      <c r="T9" s="3" t="s">
        <v>23</v>
      </c>
      <c r="U9" s="3" t="s">
        <v>26</v>
      </c>
      <c r="V9" s="5" t="s">
        <v>13</v>
      </c>
      <c r="W9" s="5" t="s">
        <v>14</v>
      </c>
      <c r="X9" s="6" t="s">
        <v>15</v>
      </c>
      <c r="Z9" s="25" t="s">
        <v>25</v>
      </c>
      <c r="AA9" s="27" t="s">
        <v>3</v>
      </c>
      <c r="AC9" s="25" t="s">
        <v>25</v>
      </c>
      <c r="AD9" s="27" t="s">
        <v>3</v>
      </c>
    </row>
    <row r="10" spans="2:30" s="2" customFormat="1" x14ac:dyDescent="0.3">
      <c r="B10" s="2">
        <v>0</v>
      </c>
      <c r="C10" s="2">
        <v>0</v>
      </c>
      <c r="D10" s="2">
        <f>B10-C10</f>
        <v>0</v>
      </c>
      <c r="E10" s="10">
        <v>96</v>
      </c>
      <c r="F10" s="2">
        <v>0</v>
      </c>
      <c r="Q10" s="2">
        <v>0</v>
      </c>
      <c r="S10" s="16">
        <f>E5</f>
        <v>2.15</v>
      </c>
      <c r="V10" s="2">
        <v>0</v>
      </c>
      <c r="Z10" s="2">
        <v>60</v>
      </c>
      <c r="AA10" s="12">
        <f>$AA$8-$B$5*LN(Z10)</f>
        <v>2.5361703413931318</v>
      </c>
      <c r="AC10" s="2">
        <v>60</v>
      </c>
      <c r="AD10" s="12">
        <f>$AD$8-$B$5*LN(AC10)</f>
        <v>2.2672292353358729</v>
      </c>
    </row>
    <row r="11" spans="2:30" s="2" customFormat="1" x14ac:dyDescent="0.3">
      <c r="B11" s="2">
        <f>B10+$F$5</f>
        <v>100</v>
      </c>
      <c r="C11" s="2">
        <f t="shared" ref="C11:C45" si="0">$F$5</f>
        <v>100</v>
      </c>
      <c r="D11" s="2">
        <f t="shared" ref="D11:D45" si="1">B11-C11</f>
        <v>0</v>
      </c>
      <c r="E11" s="10">
        <f t="shared" ref="E11:E45" si="2">(B11+2*C11)/3</f>
        <v>100</v>
      </c>
      <c r="F11" s="2">
        <f t="shared" ref="F11:F45" si="3">D11</f>
        <v>0</v>
      </c>
      <c r="G11" s="14">
        <f t="shared" ref="G11:G45" si="4">F11/E11</f>
        <v>0</v>
      </c>
      <c r="I11" s="10">
        <f>E11*($D$5*$D$5+G11*G11)/($D$5*$D$5)</f>
        <v>100</v>
      </c>
      <c r="J11" s="2">
        <f>IF(I11&gt;$G$5,1,0)</f>
        <v>0</v>
      </c>
      <c r="K11" s="11">
        <f>$C$5*M11/(1+$S$10)</f>
        <v>0</v>
      </c>
      <c r="L11" s="11">
        <f>($B$5/(1+$S$10))</f>
        <v>0.14222222222222222</v>
      </c>
      <c r="M11" s="11">
        <f>(E11-E11)/E11</f>
        <v>0</v>
      </c>
      <c r="N11" s="11">
        <f>(1-$C$5/$B$5)</f>
        <v>0.8660714285714286</v>
      </c>
      <c r="O11" s="11">
        <f t="shared" ref="O11:O45" si="5">(2*G11*H11/($D$5*$D$5+G11*G11))</f>
        <v>0</v>
      </c>
      <c r="P11" s="11">
        <f>IF(J11=1,L11*(M11+N11*O11),K11)</f>
        <v>0</v>
      </c>
      <c r="Q11" s="11">
        <f>P11+Q10</f>
        <v>0</v>
      </c>
      <c r="R11" s="11">
        <f>P11*(1+$S$10)</f>
        <v>0</v>
      </c>
      <c r="S11" s="16">
        <f>S10-R11</f>
        <v>2.15</v>
      </c>
      <c r="T11" s="11">
        <f>($B$5-$C$5)/(1+$S$10)</f>
        <v>0.12317460317460319</v>
      </c>
      <c r="U11" s="11">
        <f t="shared" ref="U11:U45" si="6">2*G11/($D$5*$D$5-G11*G11)</f>
        <v>0</v>
      </c>
      <c r="V11" s="2">
        <f>T11*(M11+O11)*U11</f>
        <v>0</v>
      </c>
      <c r="W11" s="2">
        <f>V11+V10</f>
        <v>0</v>
      </c>
      <c r="X11" s="11">
        <f>W11+Q11/3</f>
        <v>0</v>
      </c>
      <c r="Z11" s="2">
        <v>70</v>
      </c>
      <c r="AA11" s="12">
        <f>$AA$8-$B$5*LN(Z11)</f>
        <v>2.4671108368305195</v>
      </c>
      <c r="AC11" s="2">
        <v>70</v>
      </c>
      <c r="AD11" s="12">
        <f t="shared" ref="AD11:AD23" si="7">$AD$8-$B$5*LN(AC11)</f>
        <v>2.1981697307732606</v>
      </c>
    </row>
    <row r="12" spans="2:30" s="2" customFormat="1" x14ac:dyDescent="0.3">
      <c r="B12" s="2">
        <f>B11+$H$5</f>
        <v>105</v>
      </c>
      <c r="C12" s="2">
        <f t="shared" si="0"/>
        <v>100</v>
      </c>
      <c r="D12" s="2">
        <f t="shared" si="1"/>
        <v>5</v>
      </c>
      <c r="E12" s="10">
        <f>(B12+2*C12)/3</f>
        <v>101.66666666666667</v>
      </c>
      <c r="F12" s="2">
        <f t="shared" si="3"/>
        <v>5</v>
      </c>
      <c r="G12" s="15">
        <f t="shared" si="4"/>
        <v>4.9180327868852458E-2</v>
      </c>
      <c r="H12" s="12">
        <f>G12-G11</f>
        <v>4.9180327868852458E-2</v>
      </c>
      <c r="I12" s="10">
        <f>E12*($D$5*$D$5+G12*G12)/($D$5*$D$5)</f>
        <v>101.8698911619925</v>
      </c>
      <c r="J12" s="2">
        <f t="shared" ref="J12:J45" si="8">IF(I12&gt;$G$5,1,0)</f>
        <v>0</v>
      </c>
      <c r="K12" s="11">
        <f>$C$5*M12/(1+$S$10)</f>
        <v>3.1225604996096892E-4</v>
      </c>
      <c r="L12" s="11">
        <f t="shared" ref="L12:L45" si="9">($B$5/(1+$S$10))</f>
        <v>0.14222222222222222</v>
      </c>
      <c r="M12" s="11">
        <f>(E12-E11)/E12</f>
        <v>1.6393442622950866E-2</v>
      </c>
      <c r="N12" s="11">
        <f t="shared" ref="N12:N45" si="10">(1-$C$5/$B$5)</f>
        <v>0.8660714285714286</v>
      </c>
      <c r="O12" s="11">
        <f t="shared" si="5"/>
        <v>3.9898834289058176E-3</v>
      </c>
      <c r="P12" s="11">
        <f>IF(J12=1,L12*(M12+N12*O12),K12)</f>
        <v>3.1225604996096892E-4</v>
      </c>
      <c r="Q12" s="11">
        <f>P12+Q11</f>
        <v>3.1225604996096892E-4</v>
      </c>
      <c r="R12" s="11">
        <f>P12*(1+$S$10)</f>
        <v>9.83606557377052E-4</v>
      </c>
      <c r="S12" s="16">
        <f t="shared" ref="S12:S23" si="11">S11-R12</f>
        <v>2.149016393442623</v>
      </c>
      <c r="T12" s="11">
        <f t="shared" ref="T12:T45" si="12">($B$5-$C$5)/(1+$S$10)</f>
        <v>0.12317460317460319</v>
      </c>
      <c r="U12" s="11">
        <f t="shared" si="6"/>
        <v>8.1452616164560981E-2</v>
      </c>
      <c r="V12" s="2">
        <f>T12*(M12+O12)*U12</f>
        <v>2.0450374299266151E-4</v>
      </c>
      <c r="W12" s="11">
        <f>V12+W11</f>
        <v>2.0450374299266151E-4</v>
      </c>
      <c r="X12" s="11">
        <f>W12+Q12/3</f>
        <v>3.0858909297965117E-4</v>
      </c>
      <c r="Z12" s="2">
        <v>80</v>
      </c>
      <c r="AA12" s="12">
        <f t="shared" ref="AA12:AA23" si="13">$AA$8-$B$5*LN(Z12)</f>
        <v>2.4072887729347339</v>
      </c>
      <c r="AC12" s="2">
        <v>80</v>
      </c>
      <c r="AD12" s="12">
        <f>$AD$8-$B$5*LN(AC12)</f>
        <v>2.138347666877475</v>
      </c>
    </row>
    <row r="13" spans="2:30" s="2" customFormat="1" x14ac:dyDescent="0.3">
      <c r="B13" s="2">
        <f t="shared" ref="B13:B45" si="14">B12+$H$5</f>
        <v>110</v>
      </c>
      <c r="C13" s="2">
        <f t="shared" si="0"/>
        <v>100</v>
      </c>
      <c r="D13" s="2">
        <f t="shared" si="1"/>
        <v>10</v>
      </c>
      <c r="E13" s="10">
        <f t="shared" si="2"/>
        <v>103.33333333333333</v>
      </c>
      <c r="F13" s="2">
        <f t="shared" si="3"/>
        <v>10</v>
      </c>
      <c r="G13" s="15">
        <f t="shared" si="4"/>
        <v>9.6774193548387108E-2</v>
      </c>
      <c r="H13" s="12">
        <f t="shared" ref="H13:H45" si="15">G13-G12</f>
        <v>4.759386567953465E-2</v>
      </c>
      <c r="I13" s="10">
        <f t="shared" ref="I13:I45" si="16">E13*($D$5*$D$5+G13*G13)/($D$5*$D$5)</f>
        <v>104.13312005687374</v>
      </c>
      <c r="J13" s="2">
        <f t="shared" si="8"/>
        <v>0</v>
      </c>
      <c r="K13" s="11">
        <f t="shared" ref="K13:K45" si="17">$C$5*M13/(1+$S$10)</f>
        <v>3.0721966205837E-4</v>
      </c>
      <c r="L13" s="11">
        <f t="shared" si="9"/>
        <v>0.14222222222222222</v>
      </c>
      <c r="M13" s="11">
        <f>(E13-E12)/E13</f>
        <v>1.6129032258064425E-2</v>
      </c>
      <c r="N13" s="11">
        <f t="shared" si="10"/>
        <v>0.8660714285714286</v>
      </c>
      <c r="O13" s="11">
        <f t="shared" si="5"/>
        <v>7.5545173845533347E-3</v>
      </c>
      <c r="P13" s="11">
        <f>IF(J13=1,L13*(M13+N13*O13),K13)</f>
        <v>3.0721966205837E-4</v>
      </c>
      <c r="Q13" s="11">
        <f t="shared" ref="Q13:Q27" si="18">P13+Q12</f>
        <v>6.1947571201933886E-4</v>
      </c>
      <c r="R13" s="11">
        <f>P13*(1+$S$10)</f>
        <v>9.6774193548386544E-4</v>
      </c>
      <c r="S13" s="16">
        <f>S12-R13</f>
        <v>2.1480486515071391</v>
      </c>
      <c r="T13" s="11">
        <f t="shared" si="12"/>
        <v>0.12317460317460319</v>
      </c>
      <c r="U13" s="11">
        <f t="shared" si="6"/>
        <v>0.16120505109160088</v>
      </c>
      <c r="V13" s="2">
        <f t="shared" ref="V13:V45" si="19">T13*(M13+O13)*U13</f>
        <v>4.7026928193823518E-4</v>
      </c>
      <c r="W13" s="11">
        <f t="shared" ref="W13:W45" si="20">V13+W12</f>
        <v>6.7477302493089669E-4</v>
      </c>
      <c r="X13" s="11">
        <f>W13+Q13/3</f>
        <v>8.8126492893734294E-4</v>
      </c>
      <c r="Z13" s="2">
        <v>90</v>
      </c>
      <c r="AA13" s="12">
        <f t="shared" si="13"/>
        <v>2.3545219729606739</v>
      </c>
      <c r="AC13" s="2">
        <v>90</v>
      </c>
      <c r="AD13" s="12">
        <f t="shared" si="7"/>
        <v>2.085580866903415</v>
      </c>
    </row>
    <row r="14" spans="2:30" s="2" customFormat="1" ht="16.2" customHeight="1" x14ac:dyDescent="0.3">
      <c r="B14" s="2">
        <f t="shared" si="14"/>
        <v>115</v>
      </c>
      <c r="C14" s="2">
        <f t="shared" si="0"/>
        <v>100</v>
      </c>
      <c r="D14" s="2">
        <f t="shared" si="1"/>
        <v>15</v>
      </c>
      <c r="E14" s="10">
        <f t="shared" si="2"/>
        <v>105</v>
      </c>
      <c r="F14" s="2">
        <f>D14</f>
        <v>15</v>
      </c>
      <c r="G14" s="15">
        <f>F14/E14</f>
        <v>0.14285714285714285</v>
      </c>
      <c r="H14" s="12">
        <f t="shared" si="15"/>
        <v>4.6082949308755741E-2</v>
      </c>
      <c r="I14" s="10">
        <f>E14*($D$5*$D$5+G14*G14)/($D$5*$D$5)</f>
        <v>106.77095631641087</v>
      </c>
      <c r="J14" s="2">
        <f t="shared" si="8"/>
        <v>0</v>
      </c>
      <c r="K14" s="11">
        <f t="shared" si="17"/>
        <v>3.0234315948601744E-4</v>
      </c>
      <c r="L14" s="11">
        <f t="shared" si="9"/>
        <v>0.14222222222222222</v>
      </c>
      <c r="M14" s="11">
        <f>(E14-E13)/E14</f>
        <v>1.5873015873015917E-2</v>
      </c>
      <c r="N14" s="11">
        <f t="shared" si="10"/>
        <v>0.8660714285714286</v>
      </c>
      <c r="O14" s="11">
        <f t="shared" si="5"/>
        <v>1.0700966832353297E-2</v>
      </c>
      <c r="P14" s="11">
        <f t="shared" ref="P14:P45" si="21">IF(J14=1,L14*(M14+N14*O14),K14)</f>
        <v>3.0234315948601744E-4</v>
      </c>
      <c r="Q14" s="11">
        <f t="shared" si="18"/>
        <v>9.218188715053563E-4</v>
      </c>
      <c r="R14" s="11">
        <f>P14*(1+$S$10)</f>
        <v>9.5238095238095487E-4</v>
      </c>
      <c r="S14" s="16">
        <f>S13-R14</f>
        <v>2.147096270554758</v>
      </c>
      <c r="T14" s="11">
        <f t="shared" si="12"/>
        <v>0.12317460317460319</v>
      </c>
      <c r="U14" s="11">
        <f t="shared" si="6"/>
        <v>0.24017841825355973</v>
      </c>
      <c r="V14" s="2">
        <f t="shared" si="19"/>
        <v>7.8616155160467812E-4</v>
      </c>
      <c r="W14" s="11">
        <f t="shared" si="20"/>
        <v>1.4609345765355748E-3</v>
      </c>
      <c r="X14" s="11">
        <f t="shared" ref="X14:X45" si="22">W14+Q14/3</f>
        <v>1.7682075337040269E-3</v>
      </c>
      <c r="Z14" s="2">
        <v>100</v>
      </c>
      <c r="AA14" s="12">
        <f t="shared" si="13"/>
        <v>2.3073204619459675</v>
      </c>
      <c r="AC14" s="2">
        <v>100</v>
      </c>
      <c r="AD14" s="12">
        <f t="shared" si="7"/>
        <v>2.0383793558887087</v>
      </c>
    </row>
    <row r="15" spans="2:30" s="2" customFormat="1" ht="15" customHeight="1" x14ac:dyDescent="0.3">
      <c r="B15" s="2">
        <f t="shared" si="14"/>
        <v>120</v>
      </c>
      <c r="C15" s="2">
        <f t="shared" si="0"/>
        <v>100</v>
      </c>
      <c r="D15" s="2">
        <f t="shared" si="1"/>
        <v>20</v>
      </c>
      <c r="E15" s="10">
        <f t="shared" si="2"/>
        <v>106.66666666666667</v>
      </c>
      <c r="F15" s="2">
        <f t="shared" si="3"/>
        <v>20</v>
      </c>
      <c r="G15" s="15">
        <f t="shared" si="4"/>
        <v>0.1875</v>
      </c>
      <c r="H15" s="12">
        <f t="shared" si="15"/>
        <v>4.4642857142857151E-2</v>
      </c>
      <c r="I15" s="10">
        <f t="shared" si="16"/>
        <v>109.76584022038568</v>
      </c>
      <c r="J15" s="2">
        <f t="shared" si="8"/>
        <v>0</v>
      </c>
      <c r="K15" s="11">
        <f>$C$5*M15/(1+$S$10)</f>
        <v>2.9761904761904846E-4</v>
      </c>
      <c r="L15" s="11">
        <f t="shared" si="9"/>
        <v>0.14222222222222222</v>
      </c>
      <c r="M15" s="11">
        <f t="shared" ref="M15:M24" si="23">(E15-E14)/E15</f>
        <v>1.5625000000000045E-2</v>
      </c>
      <c r="N15" s="11">
        <f t="shared" si="10"/>
        <v>0.8660714285714286</v>
      </c>
      <c r="O15" s="11">
        <f t="shared" si="5"/>
        <v>1.3444956348708388E-2</v>
      </c>
      <c r="P15" s="11">
        <f t="shared" si="21"/>
        <v>2.9761904761904846E-4</v>
      </c>
      <c r="Q15" s="11">
        <f>P15+Q14</f>
        <v>1.2194379191244047E-3</v>
      </c>
      <c r="R15" s="11">
        <f t="shared" ref="R15:R45" si="24">P15*(1+$S$10)</f>
        <v>9.3750000000000257E-4</v>
      </c>
      <c r="S15" s="16">
        <f t="shared" si="11"/>
        <v>2.146158770554758</v>
      </c>
      <c r="T15" s="11">
        <f t="shared" si="12"/>
        <v>0.12317460317460319</v>
      </c>
      <c r="U15" s="11">
        <f t="shared" si="6"/>
        <v>0.31919138183269047</v>
      </c>
      <c r="V15" s="2">
        <f t="shared" si="19"/>
        <v>1.1429223048453881E-3</v>
      </c>
      <c r="W15" s="11">
        <f t="shared" si="20"/>
        <v>2.6038568813809629E-3</v>
      </c>
      <c r="X15" s="11">
        <f t="shared" si="22"/>
        <v>3.0103361877557647E-3</v>
      </c>
      <c r="Z15" s="2">
        <v>110</v>
      </c>
      <c r="AA15" s="12">
        <f t="shared" si="13"/>
        <v>2.2646215013936297</v>
      </c>
      <c r="AC15" s="2">
        <v>110</v>
      </c>
      <c r="AD15" s="12">
        <f t="shared" si="7"/>
        <v>1.9956803953363709</v>
      </c>
    </row>
    <row r="16" spans="2:30" s="2" customFormat="1" ht="16.95" customHeight="1" x14ac:dyDescent="0.3">
      <c r="B16" s="2">
        <f t="shared" si="14"/>
        <v>125</v>
      </c>
      <c r="C16" s="2">
        <f t="shared" si="0"/>
        <v>100</v>
      </c>
      <c r="D16" s="2">
        <f t="shared" si="1"/>
        <v>25</v>
      </c>
      <c r="E16" s="10">
        <f t="shared" si="2"/>
        <v>108.33333333333333</v>
      </c>
      <c r="F16" s="2">
        <f t="shared" si="3"/>
        <v>25</v>
      </c>
      <c r="G16" s="15">
        <f t="shared" si="4"/>
        <v>0.23076923076923078</v>
      </c>
      <c r="H16" s="12">
        <f t="shared" si="15"/>
        <v>4.3269230769230782E-2</v>
      </c>
      <c r="I16" s="10">
        <f t="shared" si="16"/>
        <v>113.10129264674718</v>
      </c>
      <c r="J16" s="2">
        <f t="shared" si="8"/>
        <v>0</v>
      </c>
      <c r="K16" s="11">
        <f t="shared" si="17"/>
        <v>2.9304029304029136E-4</v>
      </c>
      <c r="L16" s="11">
        <f t="shared" si="9"/>
        <v>0.14222222222222222</v>
      </c>
      <c r="M16" s="11">
        <f t="shared" si="23"/>
        <v>1.5384615384615297E-2</v>
      </c>
      <c r="N16" s="11">
        <f t="shared" si="10"/>
        <v>0.8660714285714286</v>
      </c>
      <c r="O16" s="11">
        <f t="shared" si="5"/>
        <v>1.5808702983746314E-2</v>
      </c>
      <c r="P16" s="11">
        <f t="shared" si="21"/>
        <v>2.9304029304029136E-4</v>
      </c>
      <c r="Q16" s="11">
        <f t="shared" si="18"/>
        <v>1.512478212164696E-3</v>
      </c>
      <c r="R16" s="11">
        <f t="shared" si="24"/>
        <v>9.2307692307691774E-4</v>
      </c>
      <c r="S16" s="16">
        <f t="shared" si="11"/>
        <v>2.145235693631681</v>
      </c>
      <c r="T16" s="11">
        <f t="shared" si="12"/>
        <v>0.12317460317460319</v>
      </c>
      <c r="U16" s="11">
        <f t="shared" si="6"/>
        <v>0.39899739117090388</v>
      </c>
      <c r="V16" s="2">
        <f t="shared" si="19"/>
        <v>1.5330375963697178E-3</v>
      </c>
      <c r="W16" s="11">
        <f t="shared" si="20"/>
        <v>4.1368944777506805E-3</v>
      </c>
      <c r="X16" s="11">
        <f t="shared" si="22"/>
        <v>4.6410538818055791E-3</v>
      </c>
      <c r="Z16" s="2">
        <v>120</v>
      </c>
      <c r="AA16" s="12">
        <f t="shared" si="13"/>
        <v>2.225640404502276</v>
      </c>
      <c r="AC16" s="2">
        <v>120</v>
      </c>
      <c r="AD16" s="12">
        <f t="shared" si="7"/>
        <v>1.9566992984450171</v>
      </c>
    </row>
    <row r="17" spans="2:30" s="2" customFormat="1" ht="13.2" customHeight="1" x14ac:dyDescent="0.3">
      <c r="B17" s="2">
        <f t="shared" si="14"/>
        <v>130</v>
      </c>
      <c r="C17" s="2">
        <f t="shared" si="0"/>
        <v>100</v>
      </c>
      <c r="D17" s="2">
        <f t="shared" si="1"/>
        <v>30</v>
      </c>
      <c r="E17" s="10">
        <f t="shared" si="2"/>
        <v>110</v>
      </c>
      <c r="F17" s="2">
        <f t="shared" si="3"/>
        <v>30</v>
      </c>
      <c r="G17" s="15">
        <f t="shared" si="4"/>
        <v>0.27272727272727271</v>
      </c>
      <c r="H17" s="12">
        <f t="shared" si="15"/>
        <v>4.1958041958041925E-2</v>
      </c>
      <c r="I17" s="10">
        <f t="shared" si="16"/>
        <v>116.76183320811421</v>
      </c>
      <c r="J17" s="2">
        <f t="shared" si="8"/>
        <v>0</v>
      </c>
      <c r="K17" s="11">
        <f t="shared" si="17"/>
        <v>2.8860028860028941E-4</v>
      </c>
      <c r="L17" s="11">
        <f t="shared" si="9"/>
        <v>0.14222222222222222</v>
      </c>
      <c r="M17" s="11">
        <f t="shared" si="23"/>
        <v>1.5151515151515195E-2</v>
      </c>
      <c r="N17" s="11">
        <f t="shared" si="10"/>
        <v>0.8660714285714286</v>
      </c>
      <c r="O17" s="11">
        <f t="shared" si="5"/>
        <v>1.7818871174511079E-2</v>
      </c>
      <c r="P17" s="11">
        <f t="shared" si="21"/>
        <v>2.8860028860028941E-4</v>
      </c>
      <c r="Q17" s="11">
        <f t="shared" si="18"/>
        <v>1.8010785007649855E-3</v>
      </c>
      <c r="R17" s="11">
        <f t="shared" si="24"/>
        <v>9.0909090909091158E-4</v>
      </c>
      <c r="S17" s="16">
        <f t="shared" si="11"/>
        <v>2.14432660272259</v>
      </c>
      <c r="T17" s="11">
        <f t="shared" si="12"/>
        <v>0.12317460317460319</v>
      </c>
      <c r="U17" s="11">
        <f t="shared" si="6"/>
        <v>0.48031438759915568</v>
      </c>
      <c r="V17" s="2">
        <f t="shared" si="19"/>
        <v>1.9506116050260446E-3</v>
      </c>
      <c r="W17" s="11">
        <f t="shared" si="20"/>
        <v>6.0875060827767251E-3</v>
      </c>
      <c r="X17" s="11">
        <f t="shared" si="22"/>
        <v>6.6878655830317204E-3</v>
      </c>
      <c r="Z17" s="2">
        <v>130</v>
      </c>
      <c r="AA17" s="12">
        <f t="shared" si="13"/>
        <v>2.1897812714645317</v>
      </c>
      <c r="AC17" s="2">
        <v>130</v>
      </c>
      <c r="AD17" s="12">
        <f t="shared" si="7"/>
        <v>1.9208401654072729</v>
      </c>
    </row>
    <row r="18" spans="2:30" s="2" customFormat="1" x14ac:dyDescent="0.3">
      <c r="B18" s="2">
        <f t="shared" si="14"/>
        <v>135</v>
      </c>
      <c r="C18" s="2">
        <f t="shared" si="0"/>
        <v>100</v>
      </c>
      <c r="D18" s="2">
        <f t="shared" si="1"/>
        <v>35</v>
      </c>
      <c r="E18" s="10">
        <f t="shared" si="2"/>
        <v>111.66666666666667</v>
      </c>
      <c r="F18" s="2">
        <f t="shared" si="3"/>
        <v>35</v>
      </c>
      <c r="G18" s="15">
        <f t="shared" si="4"/>
        <v>0.31343283582089548</v>
      </c>
      <c r="H18" s="12">
        <f t="shared" si="15"/>
        <v>4.0705563093622776E-2</v>
      </c>
      <c r="I18" s="10">
        <f t="shared" si="16"/>
        <v>120.7329057193372</v>
      </c>
      <c r="J18" s="2">
        <f t="shared" si="8"/>
        <v>0</v>
      </c>
      <c r="K18" s="11">
        <f t="shared" si="17"/>
        <v>2.8429282160625521E-4</v>
      </c>
      <c r="L18" s="11">
        <f t="shared" si="9"/>
        <v>0.14222222222222222</v>
      </c>
      <c r="M18" s="11">
        <f t="shared" si="23"/>
        <v>1.49253731343284E-2</v>
      </c>
      <c r="N18" s="11">
        <f t="shared" si="10"/>
        <v>0.8660714285714286</v>
      </c>
      <c r="O18" s="11">
        <f>(2*G18*H18/($D$5*$D$5+G18*G18))</f>
        <v>1.9504767754717933E-2</v>
      </c>
      <c r="P18" s="11">
        <f t="shared" si="21"/>
        <v>2.8429282160625521E-4</v>
      </c>
      <c r="Q18" s="11">
        <f t="shared" si="18"/>
        <v>2.0853713223712407E-3</v>
      </c>
      <c r="R18" s="11">
        <f>P18*(1+$S$10)</f>
        <v>8.9552238805970389E-4</v>
      </c>
      <c r="S18" s="16">
        <f t="shared" si="11"/>
        <v>2.1434310803345302</v>
      </c>
      <c r="T18" s="11">
        <f>($B$5-$C$5)/(1+$S$10)</f>
        <v>0.12317460317460319</v>
      </c>
      <c r="U18" s="11">
        <f t="shared" si="6"/>
        <v>0.56384988849237261</v>
      </c>
      <c r="V18" s="11">
        <f>T18*(M18+O18)*U18</f>
        <v>2.3912416721312371E-3</v>
      </c>
      <c r="W18" s="11">
        <f t="shared" si="20"/>
        <v>8.4787477549079625E-3</v>
      </c>
      <c r="X18" s="11">
        <f t="shared" si="22"/>
        <v>9.1738715290317092E-3</v>
      </c>
      <c r="Z18" s="2">
        <v>140</v>
      </c>
      <c r="AA18" s="12">
        <f t="shared" si="13"/>
        <v>2.1565808999396645</v>
      </c>
      <c r="AC18" s="2">
        <v>140</v>
      </c>
      <c r="AD18" s="12">
        <f t="shared" si="7"/>
        <v>1.8876397938824057</v>
      </c>
    </row>
    <row r="19" spans="2:30" s="2" customFormat="1" x14ac:dyDescent="0.3">
      <c r="B19" s="2">
        <f t="shared" si="14"/>
        <v>140</v>
      </c>
      <c r="C19" s="2">
        <f t="shared" si="0"/>
        <v>100</v>
      </c>
      <c r="D19" s="2">
        <f t="shared" si="1"/>
        <v>40</v>
      </c>
      <c r="E19" s="10">
        <f t="shared" si="2"/>
        <v>113.33333333333333</v>
      </c>
      <c r="F19" s="2">
        <f t="shared" si="3"/>
        <v>40</v>
      </c>
      <c r="G19" s="15">
        <f t="shared" si="4"/>
        <v>0.35294117647058826</v>
      </c>
      <c r="H19" s="12">
        <f t="shared" si="15"/>
        <v>3.9508340649692775E-2</v>
      </c>
      <c r="I19" s="10">
        <f t="shared" si="16"/>
        <v>125.00081024145193</v>
      </c>
      <c r="J19" s="2">
        <f t="shared" si="8"/>
        <v>0</v>
      </c>
      <c r="K19" s="11">
        <f t="shared" si="17"/>
        <v>2.8011204481792558E-4</v>
      </c>
      <c r="L19" s="11">
        <f t="shared" si="9"/>
        <v>0.14222222222222222</v>
      </c>
      <c r="M19" s="11">
        <f t="shared" si="23"/>
        <v>1.4705882352941093E-2</v>
      </c>
      <c r="N19" s="11">
        <f t="shared" si="10"/>
        <v>0.8660714285714286</v>
      </c>
      <c r="O19" s="11">
        <f t="shared" si="5"/>
        <v>2.0896838114904004E-2</v>
      </c>
      <c r="P19" s="11">
        <f t="shared" si="21"/>
        <v>2.8011204481792558E-4</v>
      </c>
      <c r="Q19" s="11">
        <f t="shared" si="18"/>
        <v>2.3654833671891665E-3</v>
      </c>
      <c r="R19" s="11">
        <f t="shared" si="24"/>
        <v>8.8235294117646552E-4</v>
      </c>
      <c r="S19" s="16">
        <f t="shared" si="11"/>
        <v>2.1425487273933537</v>
      </c>
      <c r="T19" s="11">
        <f t="shared" si="12"/>
        <v>0.12317460317460319</v>
      </c>
      <c r="U19" s="11">
        <f t="shared" si="6"/>
        <v>0.65032356785361334</v>
      </c>
      <c r="V19" s="11">
        <f t="shared" si="19"/>
        <v>2.8518970862153113E-3</v>
      </c>
      <c r="W19" s="11">
        <f t="shared" si="20"/>
        <v>1.1330644841123274E-2</v>
      </c>
      <c r="X19" s="11">
        <f t="shared" si="22"/>
        <v>1.2119139296852996E-2</v>
      </c>
      <c r="Z19" s="2">
        <v>150</v>
      </c>
      <c r="AA19" s="12">
        <f t="shared" si="13"/>
        <v>2.1256720935135101</v>
      </c>
      <c r="AC19" s="2">
        <v>150</v>
      </c>
      <c r="AD19" s="12">
        <f t="shared" si="7"/>
        <v>1.8567309874562512</v>
      </c>
    </row>
    <row r="20" spans="2:30" s="2" customFormat="1" x14ac:dyDescent="0.3">
      <c r="B20" s="2">
        <f t="shared" si="14"/>
        <v>145</v>
      </c>
      <c r="C20" s="2">
        <f t="shared" si="0"/>
        <v>100</v>
      </c>
      <c r="D20" s="2">
        <f t="shared" si="1"/>
        <v>45</v>
      </c>
      <c r="E20" s="10">
        <f t="shared" si="2"/>
        <v>115</v>
      </c>
      <c r="F20" s="2">
        <f t="shared" si="3"/>
        <v>45</v>
      </c>
      <c r="G20" s="15">
        <f t="shared" si="4"/>
        <v>0.39130434782608697</v>
      </c>
      <c r="H20" s="12">
        <f t="shared" si="15"/>
        <v>3.8363171355498715E-2</v>
      </c>
      <c r="I20" s="10">
        <f t="shared" si="16"/>
        <v>129.55264103485447</v>
      </c>
      <c r="J20" s="2">
        <f t="shared" si="8"/>
        <v>0</v>
      </c>
      <c r="K20" s="11">
        <f t="shared" si="17"/>
        <v>2.7605244996549427E-4</v>
      </c>
      <c r="L20" s="11">
        <f>($B$5/(1+$S$10))</f>
        <v>0.14222222222222222</v>
      </c>
      <c r="M20" s="11">
        <f>(E20-E19)/E20</f>
        <v>1.4492753623188448E-2</v>
      </c>
      <c r="N20" s="11">
        <f t="shared" si="10"/>
        <v>0.8660714285714286</v>
      </c>
      <c r="O20" s="11">
        <f t="shared" si="5"/>
        <v>2.202547940087432E-2</v>
      </c>
      <c r="P20" s="11">
        <f t="shared" si="21"/>
        <v>2.7605244996549427E-4</v>
      </c>
      <c r="Q20" s="11">
        <f t="shared" si="18"/>
        <v>2.6415358171546608E-3</v>
      </c>
      <c r="R20" s="11">
        <f t="shared" si="24"/>
        <v>8.6956521739130698E-4</v>
      </c>
      <c r="S20" s="16">
        <f t="shared" si="11"/>
        <v>2.1416791621759623</v>
      </c>
      <c r="T20" s="11">
        <f t="shared" si="12"/>
        <v>0.12317460317460319</v>
      </c>
      <c r="U20" s="11">
        <f t="shared" si="6"/>
        <v>0.74048900892521774</v>
      </c>
      <c r="V20" s="11">
        <f>T20*(M20+O20)*U20</f>
        <v>3.330807577688603E-3</v>
      </c>
      <c r="W20" s="11">
        <f t="shared" si="20"/>
        <v>1.4661452418811878E-2</v>
      </c>
      <c r="X20" s="11">
        <f t="shared" si="22"/>
        <v>1.5541964357863432E-2</v>
      </c>
      <c r="Z20" s="2">
        <v>160</v>
      </c>
      <c r="AA20" s="12">
        <f t="shared" si="13"/>
        <v>2.096758836043878</v>
      </c>
      <c r="AC20" s="2">
        <v>160</v>
      </c>
      <c r="AD20" s="12">
        <f t="shared" si="7"/>
        <v>1.8278177299866192</v>
      </c>
    </row>
    <row r="21" spans="2:30" s="2" customFormat="1" x14ac:dyDescent="0.3">
      <c r="B21" s="2">
        <f t="shared" si="14"/>
        <v>150</v>
      </c>
      <c r="C21" s="2">
        <f t="shared" si="0"/>
        <v>100</v>
      </c>
      <c r="D21" s="2">
        <f t="shared" si="1"/>
        <v>50</v>
      </c>
      <c r="E21" s="10">
        <f t="shared" si="2"/>
        <v>116.66666666666667</v>
      </c>
      <c r="F21" s="2">
        <f t="shared" si="3"/>
        <v>50</v>
      </c>
      <c r="G21" s="15">
        <f t="shared" si="4"/>
        <v>0.42857142857142855</v>
      </c>
      <c r="H21" s="12">
        <f t="shared" si="15"/>
        <v>3.7267080745341574E-2</v>
      </c>
      <c r="I21" s="10">
        <f t="shared" si="16"/>
        <v>134.37622983077529</v>
      </c>
      <c r="J21" s="2">
        <f t="shared" si="8"/>
        <v>0</v>
      </c>
      <c r="K21" s="11">
        <f t="shared" si="17"/>
        <v>2.7210884353741572E-4</v>
      </c>
      <c r="L21" s="11">
        <f t="shared" si="9"/>
        <v>0.14222222222222222</v>
      </c>
      <c r="M21" s="11">
        <f t="shared" si="23"/>
        <v>1.4285714285714325E-2</v>
      </c>
      <c r="N21" s="11">
        <f t="shared" si="10"/>
        <v>0.8660714285714286</v>
      </c>
      <c r="O21" s="11">
        <f t="shared" si="5"/>
        <v>2.2920155093049434E-2</v>
      </c>
      <c r="P21" s="11">
        <f t="shared" si="21"/>
        <v>2.7210884353741572E-4</v>
      </c>
      <c r="Q21" s="11">
        <f>P21+Q20</f>
        <v>2.9136446606920765E-3</v>
      </c>
      <c r="R21" s="11">
        <f t="shared" si="24"/>
        <v>8.5714285714285948E-4</v>
      </c>
      <c r="S21" s="16">
        <f t="shared" si="11"/>
        <v>2.1408220193188194</v>
      </c>
      <c r="T21" s="11">
        <f t="shared" si="12"/>
        <v>0.12317460317460319</v>
      </c>
      <c r="U21" s="11">
        <f t="shared" si="6"/>
        <v>0.83515609465102381</v>
      </c>
      <c r="V21" s="11">
        <f t="shared" si="19"/>
        <v>3.8273685474807012E-3</v>
      </c>
      <c r="W21" s="11">
        <f t="shared" si="20"/>
        <v>1.848882096629258E-2</v>
      </c>
      <c r="X21" s="11">
        <f t="shared" si="22"/>
        <v>1.9460035853189939E-2</v>
      </c>
      <c r="Z21" s="2">
        <v>170</v>
      </c>
      <c r="AA21" s="12">
        <f t="shared" si="13"/>
        <v>2.0695990054701152</v>
      </c>
      <c r="AC21" s="2">
        <v>170</v>
      </c>
      <c r="AD21" s="12">
        <f t="shared" si="7"/>
        <v>1.8006578994128564</v>
      </c>
    </row>
    <row r="22" spans="2:30" s="2" customFormat="1" x14ac:dyDescent="0.3">
      <c r="B22" s="2">
        <f t="shared" si="14"/>
        <v>155</v>
      </c>
      <c r="C22" s="2">
        <f t="shared" si="0"/>
        <v>100</v>
      </c>
      <c r="D22" s="2">
        <f t="shared" si="1"/>
        <v>55</v>
      </c>
      <c r="E22" s="10">
        <f t="shared" si="2"/>
        <v>118.33333333333333</v>
      </c>
      <c r="F22" s="2">
        <f t="shared" si="3"/>
        <v>55</v>
      </c>
      <c r="G22" s="15">
        <f t="shared" si="4"/>
        <v>0.46478873239436619</v>
      </c>
      <c r="H22" s="12">
        <f t="shared" si="15"/>
        <v>3.6217303822937641E-2</v>
      </c>
      <c r="I22" s="10">
        <f t="shared" si="16"/>
        <v>139.4600938967136</v>
      </c>
      <c r="J22" s="2">
        <f t="shared" si="8"/>
        <v>0</v>
      </c>
      <c r="K22" s="11">
        <f>$C$5*M22/(1+$S$10)</f>
        <v>2.6827632461435126E-4</v>
      </c>
      <c r="L22" s="11">
        <f t="shared" si="9"/>
        <v>0.14222222222222222</v>
      </c>
      <c r="M22" s="11">
        <f t="shared" si="23"/>
        <v>1.4084507042253442E-2</v>
      </c>
      <c r="N22" s="11">
        <f t="shared" si="10"/>
        <v>0.8660714285714286</v>
      </c>
      <c r="O22" s="11">
        <f t="shared" si="5"/>
        <v>2.3608776344006113E-2</v>
      </c>
      <c r="P22" s="11">
        <f t="shared" si="21"/>
        <v>2.6827632461435126E-4</v>
      </c>
      <c r="Q22" s="11">
        <f t="shared" si="18"/>
        <v>3.181920985306428E-3</v>
      </c>
      <c r="R22" s="11">
        <f t="shared" si="24"/>
        <v>8.4507042253520643E-4</v>
      </c>
      <c r="S22" s="16">
        <f t="shared" si="11"/>
        <v>2.1399769488962841</v>
      </c>
      <c r="T22" s="11">
        <f t="shared" si="12"/>
        <v>0.12317460317460319</v>
      </c>
      <c r="U22" s="11">
        <f t="shared" si="6"/>
        <v>0.93521547276678862</v>
      </c>
      <c r="V22" s="11">
        <f t="shared" si="19"/>
        <v>4.3420700427869042E-3</v>
      </c>
      <c r="W22" s="11">
        <f t="shared" si="20"/>
        <v>2.2830891009079486E-2</v>
      </c>
      <c r="X22" s="11">
        <f>W22+Q22/3</f>
        <v>2.3891531337514961E-2</v>
      </c>
      <c r="Z22" s="2">
        <v>180</v>
      </c>
      <c r="AA22" s="12">
        <f t="shared" si="13"/>
        <v>2.0439920360698185</v>
      </c>
      <c r="AC22" s="2">
        <v>180</v>
      </c>
      <c r="AD22" s="12">
        <f t="shared" si="7"/>
        <v>1.7750509300125596</v>
      </c>
    </row>
    <row r="23" spans="2:30" s="2" customFormat="1" x14ac:dyDescent="0.3">
      <c r="B23" s="2">
        <f t="shared" si="14"/>
        <v>160</v>
      </c>
      <c r="C23" s="2">
        <f t="shared" si="0"/>
        <v>100</v>
      </c>
      <c r="D23" s="2">
        <f t="shared" si="1"/>
        <v>60</v>
      </c>
      <c r="E23" s="10">
        <f t="shared" si="2"/>
        <v>120</v>
      </c>
      <c r="F23" s="2">
        <f t="shared" si="3"/>
        <v>60</v>
      </c>
      <c r="G23" s="15">
        <f t="shared" si="4"/>
        <v>0.5</v>
      </c>
      <c r="H23" s="12">
        <f t="shared" si="15"/>
        <v>3.5211267605633811E-2</v>
      </c>
      <c r="I23" s="10">
        <f t="shared" si="16"/>
        <v>144.79338842975207</v>
      </c>
      <c r="J23" s="2">
        <f t="shared" si="8"/>
        <v>0</v>
      </c>
      <c r="K23" s="11">
        <f t="shared" si="17"/>
        <v>2.6455026455026527E-4</v>
      </c>
      <c r="L23" s="11">
        <f t="shared" si="9"/>
        <v>0.14222222222222222</v>
      </c>
      <c r="M23" s="11">
        <f t="shared" si="23"/>
        <v>1.3888888888888928E-2</v>
      </c>
      <c r="N23" s="11">
        <f t="shared" si="10"/>
        <v>0.8660714285714286</v>
      </c>
      <c r="O23" s="11">
        <f t="shared" si="5"/>
        <v>2.4117306579201237E-2</v>
      </c>
      <c r="P23" s="11">
        <f t="shared" si="21"/>
        <v>2.6455026455026527E-4</v>
      </c>
      <c r="Q23" s="11">
        <f t="shared" si="18"/>
        <v>3.4464712498566931E-3</v>
      </c>
      <c r="R23" s="11">
        <f t="shared" si="24"/>
        <v>8.3333333333333556E-4</v>
      </c>
      <c r="S23" s="16">
        <f t="shared" si="11"/>
        <v>2.1391436155629506</v>
      </c>
      <c r="T23" s="11">
        <f t="shared" si="12"/>
        <v>0.12317460317460319</v>
      </c>
      <c r="U23" s="11">
        <f t="shared" si="6"/>
        <v>1.0416666666666665</v>
      </c>
      <c r="V23" s="11">
        <f t="shared" si="19"/>
        <v>4.8764562968316733E-3</v>
      </c>
      <c r="W23" s="11">
        <f t="shared" si="20"/>
        <v>2.7707347305911158E-2</v>
      </c>
      <c r="X23" s="11">
        <f t="shared" si="22"/>
        <v>2.885617105586339E-2</v>
      </c>
      <c r="Z23" s="2">
        <v>190</v>
      </c>
      <c r="AA23" s="12">
        <f t="shared" si="13"/>
        <v>2.0197699209407349</v>
      </c>
      <c r="AC23" s="2">
        <v>190</v>
      </c>
      <c r="AD23" s="12">
        <f t="shared" si="7"/>
        <v>1.7508288148834761</v>
      </c>
    </row>
    <row r="24" spans="2:30" s="2" customFormat="1" x14ac:dyDescent="0.3">
      <c r="B24" s="2">
        <f t="shared" si="14"/>
        <v>165</v>
      </c>
      <c r="C24" s="2">
        <f t="shared" si="0"/>
        <v>100</v>
      </c>
      <c r="D24" s="2">
        <f t="shared" si="1"/>
        <v>65</v>
      </c>
      <c r="E24" s="10">
        <f t="shared" si="2"/>
        <v>121.66666666666667</v>
      </c>
      <c r="F24" s="2">
        <f t="shared" si="3"/>
        <v>65</v>
      </c>
      <c r="G24" s="15">
        <f t="shared" si="4"/>
        <v>0.53424657534246578</v>
      </c>
      <c r="H24" s="12">
        <f t="shared" si="15"/>
        <v>3.4246575342465779E-2</v>
      </c>
      <c r="I24" s="10">
        <f t="shared" si="16"/>
        <v>150.36586286274954</v>
      </c>
      <c r="J24" s="2">
        <f>IF(I24&gt;1.05*$G$5,1,0)</f>
        <v>0</v>
      </c>
      <c r="K24" s="11">
        <f t="shared" si="17"/>
        <v>2.6092628832354936E-4</v>
      </c>
      <c r="L24" s="11">
        <f t="shared" si="9"/>
        <v>0.14222222222222222</v>
      </c>
      <c r="M24" s="11">
        <f t="shared" si="23"/>
        <v>1.3698630136986341E-2</v>
      </c>
      <c r="N24" s="11">
        <f t="shared" si="10"/>
        <v>0.8660714285714286</v>
      </c>
      <c r="O24" s="11">
        <f t="shared" si="5"/>
        <v>2.4469544201408209E-2</v>
      </c>
      <c r="P24" s="11">
        <f t="shared" si="21"/>
        <v>2.6092628832354936E-4</v>
      </c>
      <c r="Q24" s="11">
        <f t="shared" si="18"/>
        <v>3.7073975381802424E-3</v>
      </c>
      <c r="R24" s="11">
        <f t="shared" si="24"/>
        <v>8.2191780821918052E-4</v>
      </c>
      <c r="S24" s="16">
        <f>S23-R24</f>
        <v>2.1383216977547312</v>
      </c>
      <c r="T24" s="11">
        <f t="shared" si="12"/>
        <v>0.12317460317460319</v>
      </c>
      <c r="U24" s="11">
        <f t="shared" si="6"/>
        <v>1.1556517132830939</v>
      </c>
      <c r="V24" s="11">
        <f t="shared" si="19"/>
        <v>5.4331228679418255E-3</v>
      </c>
      <c r="W24" s="11">
        <f>V24+W23</f>
        <v>3.3140470173852986E-2</v>
      </c>
      <c r="X24" s="11">
        <f>W24+Q24/3</f>
        <v>3.4376269353246398E-2</v>
      </c>
      <c r="AA24" s="12"/>
    </row>
    <row r="25" spans="2:30" s="28" customFormat="1" x14ac:dyDescent="0.3">
      <c r="B25" s="28">
        <f t="shared" si="14"/>
        <v>170</v>
      </c>
      <c r="C25" s="28">
        <f t="shared" si="0"/>
        <v>100</v>
      </c>
      <c r="D25" s="28">
        <f t="shared" si="1"/>
        <v>70</v>
      </c>
      <c r="E25" s="29">
        <f t="shared" si="2"/>
        <v>123.33333333333333</v>
      </c>
      <c r="F25" s="28">
        <f t="shared" si="3"/>
        <v>70</v>
      </c>
      <c r="G25" s="30">
        <f t="shared" si="4"/>
        <v>0.56756756756756754</v>
      </c>
      <c r="H25" s="31">
        <f t="shared" si="15"/>
        <v>3.3320992225101764E-2</v>
      </c>
      <c r="I25" s="29">
        <f t="shared" si="16"/>
        <v>156.16782071327523</v>
      </c>
      <c r="J25" s="28">
        <f>IF(I25&gt;$G$5,1,0)</f>
        <v>1</v>
      </c>
      <c r="K25" s="11">
        <f t="shared" si="17"/>
        <v>2.5740025740025597E-4</v>
      </c>
      <c r="L25" s="32">
        <f t="shared" si="9"/>
        <v>0.14222222222222222</v>
      </c>
      <c r="M25" s="32">
        <f>(E25-E24)/E25</f>
        <v>1.3513513513513438E-2</v>
      </c>
      <c r="N25" s="32">
        <f t="shared" si="10"/>
        <v>0.8660714285714286</v>
      </c>
      <c r="O25" s="32">
        <f t="shared" si="5"/>
        <v>2.4687041138602872E-2</v>
      </c>
      <c r="P25" s="32">
        <f t="shared" si="21"/>
        <v>4.962738417724424E-3</v>
      </c>
      <c r="Q25" s="32">
        <f t="shared" si="18"/>
        <v>8.6701359559046669E-3</v>
      </c>
      <c r="R25" s="32">
        <f t="shared" si="24"/>
        <v>1.5632626015831937E-2</v>
      </c>
      <c r="S25" s="33">
        <f t="shared" ref="S25:S45" si="25">S24-R25</f>
        <v>2.1226890717388991</v>
      </c>
      <c r="T25" s="32">
        <f t="shared" si="12"/>
        <v>0.12317460317460319</v>
      </c>
      <c r="U25" s="32">
        <f t="shared" si="6"/>
        <v>1.278496737941077</v>
      </c>
      <c r="V25" s="32">
        <f t="shared" si="19"/>
        <v>6.0157594888841171E-3</v>
      </c>
      <c r="W25" s="11">
        <f t="shared" si="20"/>
        <v>3.9156229662737102E-2</v>
      </c>
      <c r="X25" s="32">
        <f t="shared" si="22"/>
        <v>4.2046274981371992E-2</v>
      </c>
      <c r="AA25" s="31"/>
    </row>
    <row r="26" spans="2:30" s="2" customFormat="1" x14ac:dyDescent="0.3">
      <c r="B26" s="2">
        <f t="shared" si="14"/>
        <v>175</v>
      </c>
      <c r="C26" s="2">
        <f t="shared" si="0"/>
        <v>100</v>
      </c>
      <c r="D26" s="2">
        <f t="shared" si="1"/>
        <v>75</v>
      </c>
      <c r="E26" s="10">
        <f t="shared" si="2"/>
        <v>125</v>
      </c>
      <c r="F26" s="2">
        <f t="shared" si="3"/>
        <v>75</v>
      </c>
      <c r="G26" s="15">
        <f t="shared" si="4"/>
        <v>0.6</v>
      </c>
      <c r="H26" s="12">
        <f t="shared" si="15"/>
        <v>3.2432432432432434E-2</v>
      </c>
      <c r="I26" s="10">
        <f t="shared" si="16"/>
        <v>162.19008264462809</v>
      </c>
      <c r="J26" s="2">
        <f t="shared" si="8"/>
        <v>1</v>
      </c>
      <c r="K26" s="11">
        <f t="shared" si="17"/>
        <v>2.5396825396825466E-4</v>
      </c>
      <c r="L26" s="11">
        <f t="shared" si="9"/>
        <v>0.14222222222222222</v>
      </c>
      <c r="M26" s="11">
        <f t="shared" ref="M26:M45" si="26">(E26-E25)/E26</f>
        <v>1.3333333333333371E-2</v>
      </c>
      <c r="N26" s="11">
        <f t="shared" si="10"/>
        <v>0.8660714285714286</v>
      </c>
      <c r="O26" s="11">
        <f t="shared" si="5"/>
        <v>2.4789120330521597E-2</v>
      </c>
      <c r="P26" s="11">
        <f>IF(J26=1,L26*(M26+N26*O26),K26)</f>
        <v>4.9496863560557873E-3</v>
      </c>
      <c r="Q26" s="11">
        <f t="shared" si="18"/>
        <v>1.3619822311960454E-2</v>
      </c>
      <c r="R26" s="11">
        <f t="shared" si="24"/>
        <v>1.5591512021575729E-2</v>
      </c>
      <c r="S26" s="16">
        <f t="shared" si="25"/>
        <v>2.1070975597173232</v>
      </c>
      <c r="T26" s="11">
        <f t="shared" si="12"/>
        <v>0.12317460317460319</v>
      </c>
      <c r="U26" s="11">
        <f t="shared" si="6"/>
        <v>1.4117647058823526</v>
      </c>
      <c r="V26" s="11">
        <f t="shared" si="19"/>
        <v>6.6292490853000459E-3</v>
      </c>
      <c r="W26" s="11">
        <f t="shared" si="20"/>
        <v>4.5785478748037151E-2</v>
      </c>
      <c r="X26" s="11">
        <f t="shared" si="22"/>
        <v>5.0325419518690635E-2</v>
      </c>
      <c r="AA26" s="12"/>
    </row>
    <row r="27" spans="2:30" s="2" customFormat="1" x14ac:dyDescent="0.3">
      <c r="B27" s="2">
        <f t="shared" si="14"/>
        <v>180</v>
      </c>
      <c r="C27" s="2">
        <f t="shared" si="0"/>
        <v>100</v>
      </c>
      <c r="D27" s="2">
        <f t="shared" si="1"/>
        <v>80</v>
      </c>
      <c r="E27" s="10">
        <f t="shared" si="2"/>
        <v>126.66666666666667</v>
      </c>
      <c r="F27" s="2">
        <f t="shared" si="3"/>
        <v>80</v>
      </c>
      <c r="G27" s="15">
        <f t="shared" si="4"/>
        <v>0.63157894736842102</v>
      </c>
      <c r="H27" s="12">
        <f t="shared" si="15"/>
        <v>3.157894736842104E-2</v>
      </c>
      <c r="I27" s="10">
        <f t="shared" si="16"/>
        <v>168.4239524430912</v>
      </c>
      <c r="J27" s="2">
        <f>IF(I27&gt;$G$5,1,0)</f>
        <v>1</v>
      </c>
      <c r="K27" s="11">
        <f t="shared" si="17"/>
        <v>2.506265664160408E-4</v>
      </c>
      <c r="L27" s="11">
        <f t="shared" si="9"/>
        <v>0.14222222222222222</v>
      </c>
      <c r="M27" s="11">
        <f t="shared" si="26"/>
        <v>1.3157894736842143E-2</v>
      </c>
      <c r="N27" s="11">
        <f t="shared" si="10"/>
        <v>0.8660714285714286</v>
      </c>
      <c r="O27" s="11">
        <f t="shared" si="5"/>
        <v>2.4792961553692244E-2</v>
      </c>
      <c r="P27" s="11">
        <f t="shared" si="21"/>
        <v>4.9252082301390072E-3</v>
      </c>
      <c r="Q27" s="11">
        <f t="shared" si="18"/>
        <v>1.854503054209946E-2</v>
      </c>
      <c r="R27" s="11">
        <f t="shared" si="24"/>
        <v>1.5514405924937871E-2</v>
      </c>
      <c r="S27" s="16">
        <f t="shared" si="25"/>
        <v>2.0915831537923855</v>
      </c>
      <c r="T27" s="11">
        <f t="shared" si="12"/>
        <v>0.12317460317460319</v>
      </c>
      <c r="U27" s="11">
        <f t="shared" si="6"/>
        <v>1.5573238618899623</v>
      </c>
      <c r="V27" s="11">
        <f t="shared" si="19"/>
        <v>7.2798375692690546E-3</v>
      </c>
      <c r="W27" s="11">
        <f t="shared" si="20"/>
        <v>5.3065316317306203E-2</v>
      </c>
      <c r="X27" s="11">
        <f t="shared" si="22"/>
        <v>5.924699316467269E-2</v>
      </c>
      <c r="AA27" s="12"/>
    </row>
    <row r="28" spans="2:30" s="2" customFormat="1" x14ac:dyDescent="0.3">
      <c r="B28" s="2">
        <f t="shared" si="14"/>
        <v>185</v>
      </c>
      <c r="C28" s="2">
        <f t="shared" si="0"/>
        <v>100</v>
      </c>
      <c r="D28" s="2">
        <f t="shared" si="1"/>
        <v>85</v>
      </c>
      <c r="E28" s="10">
        <f t="shared" si="2"/>
        <v>128.33333333333334</v>
      </c>
      <c r="F28" s="2">
        <f t="shared" si="3"/>
        <v>85</v>
      </c>
      <c r="G28" s="15">
        <f t="shared" si="4"/>
        <v>0.66233766233766234</v>
      </c>
      <c r="H28" s="12">
        <f t="shared" si="15"/>
        <v>3.0758714969241319E-2</v>
      </c>
      <c r="I28" s="10">
        <f t="shared" si="16"/>
        <v>174.86118564630962</v>
      </c>
      <c r="J28" s="2">
        <f t="shared" si="8"/>
        <v>1</v>
      </c>
      <c r="K28" s="11">
        <f t="shared" si="17"/>
        <v>2.4737167594310517E-4</v>
      </c>
      <c r="L28" s="11">
        <f t="shared" si="9"/>
        <v>0.14222222222222222</v>
      </c>
      <c r="M28" s="11">
        <f t="shared" si="26"/>
        <v>1.2987012987013023E-2</v>
      </c>
      <c r="N28" s="11">
        <f t="shared" si="10"/>
        <v>0.8660714285714286</v>
      </c>
      <c r="O28" s="11">
        <f t="shared" si="5"/>
        <v>2.4713731266762892E-2</v>
      </c>
      <c r="P28" s="11">
        <f t="shared" si="21"/>
        <v>4.8911458887891546E-3</v>
      </c>
      <c r="Q28" s="11">
        <f>P28+Q27</f>
        <v>2.3436176430888613E-2</v>
      </c>
      <c r="R28" s="11">
        <f t="shared" si="24"/>
        <v>1.5407109549685837E-2</v>
      </c>
      <c r="S28" s="16">
        <f t="shared" si="25"/>
        <v>2.0761760442426995</v>
      </c>
      <c r="T28" s="11">
        <f t="shared" si="12"/>
        <v>0.12317460317460319</v>
      </c>
      <c r="U28" s="11">
        <f t="shared" si="6"/>
        <v>1.7174383185111155</v>
      </c>
      <c r="V28" s="11">
        <f t="shared" si="19"/>
        <v>7.9753957756555985E-3</v>
      </c>
      <c r="W28" s="11">
        <f t="shared" si="20"/>
        <v>6.1040712092961802E-2</v>
      </c>
      <c r="X28" s="11">
        <f t="shared" si="22"/>
        <v>6.8852770903258004E-2</v>
      </c>
      <c r="AA28" s="12"/>
    </row>
    <row r="29" spans="2:30" x14ac:dyDescent="0.3">
      <c r="B29" s="2">
        <f t="shared" si="14"/>
        <v>190</v>
      </c>
      <c r="C29" s="2">
        <f t="shared" si="0"/>
        <v>100</v>
      </c>
      <c r="D29" s="2">
        <f t="shared" si="1"/>
        <v>90</v>
      </c>
      <c r="E29" s="10">
        <f t="shared" si="2"/>
        <v>130</v>
      </c>
      <c r="F29" s="2">
        <f t="shared" si="3"/>
        <v>90</v>
      </c>
      <c r="G29" s="15">
        <f t="shared" si="4"/>
        <v>0.69230769230769229</v>
      </c>
      <c r="H29" s="12">
        <f t="shared" si="15"/>
        <v>2.9970029970029954E-2</v>
      </c>
      <c r="I29" s="10">
        <f t="shared" si="16"/>
        <v>181.49396058486965</v>
      </c>
      <c r="J29" s="2">
        <f t="shared" si="8"/>
        <v>1</v>
      </c>
      <c r="K29" s="11">
        <f t="shared" si="17"/>
        <v>2.4420024420024279E-4</v>
      </c>
      <c r="L29" s="11">
        <f t="shared" si="9"/>
        <v>0.14222222222222222</v>
      </c>
      <c r="M29" s="11">
        <f t="shared" si="26"/>
        <v>1.2820512820512747E-2</v>
      </c>
      <c r="N29" s="11">
        <f t="shared" si="10"/>
        <v>0.8660714285714286</v>
      </c>
      <c r="O29" s="11">
        <f t="shared" si="5"/>
        <v>2.4564737864678301E-2</v>
      </c>
      <c r="P29" s="11">
        <f t="shared" si="21"/>
        <v>4.8491136619317112E-3</v>
      </c>
      <c r="Q29" s="11">
        <f t="shared" ref="Q29:Q45" si="27">P29+Q28</f>
        <v>2.8285290092820325E-2</v>
      </c>
      <c r="R29" s="11">
        <f t="shared" si="24"/>
        <v>1.527470803508489E-2</v>
      </c>
      <c r="S29" s="16">
        <f t="shared" si="25"/>
        <v>2.0609013362076145</v>
      </c>
      <c r="T29" s="11">
        <f t="shared" si="12"/>
        <v>0.12317460317460319</v>
      </c>
      <c r="U29" s="11">
        <f t="shared" si="6"/>
        <v>1.8948902745161547</v>
      </c>
      <c r="V29" s="11">
        <f t="shared" si="19"/>
        <v>8.725805650248308E-3</v>
      </c>
      <c r="W29" s="11">
        <f t="shared" si="20"/>
        <v>6.9766517743210105E-2</v>
      </c>
      <c r="X29" s="11">
        <f t="shared" si="22"/>
        <v>7.9194947774150218E-2</v>
      </c>
      <c r="Y29" s="2"/>
      <c r="Z29" s="2"/>
      <c r="AA29" s="12"/>
    </row>
    <row r="30" spans="2:30" x14ac:dyDescent="0.3">
      <c r="B30" s="2">
        <f t="shared" si="14"/>
        <v>195</v>
      </c>
      <c r="C30" s="2">
        <f t="shared" si="0"/>
        <v>100</v>
      </c>
      <c r="D30" s="2">
        <f t="shared" si="1"/>
        <v>95</v>
      </c>
      <c r="E30" s="10">
        <f t="shared" si="2"/>
        <v>131.66666666666666</v>
      </c>
      <c r="F30" s="2">
        <f t="shared" si="3"/>
        <v>95</v>
      </c>
      <c r="G30" s="15">
        <f t="shared" si="4"/>
        <v>0.72151898734177222</v>
      </c>
      <c r="H30" s="12">
        <f t="shared" si="15"/>
        <v>2.9211295034079932E-2</v>
      </c>
      <c r="I30" s="10">
        <f t="shared" si="16"/>
        <v>188.31485162325208</v>
      </c>
      <c r="J30" s="2">
        <f t="shared" si="8"/>
        <v>1</v>
      </c>
      <c r="K30" s="11">
        <f t="shared" si="17"/>
        <v>2.4110910186859417E-4</v>
      </c>
      <c r="L30" s="11">
        <f t="shared" si="9"/>
        <v>0.14222222222222222</v>
      </c>
      <c r="M30" s="11">
        <f t="shared" si="26"/>
        <v>1.2658227848101195E-2</v>
      </c>
      <c r="N30" s="11">
        <f t="shared" si="10"/>
        <v>0.8660714285714286</v>
      </c>
      <c r="O30" s="11">
        <f t="shared" si="5"/>
        <v>2.4357598605719843E-2</v>
      </c>
      <c r="P30" s="11">
        <f t="shared" si="21"/>
        <v>4.8005188364979795E-3</v>
      </c>
      <c r="Q30" s="11">
        <f t="shared" si="27"/>
        <v>3.3085808929318304E-2</v>
      </c>
      <c r="R30" s="11">
        <f t="shared" si="24"/>
        <v>1.5121634334968635E-2</v>
      </c>
      <c r="S30" s="16">
        <f t="shared" si="25"/>
        <v>2.0457797018726458</v>
      </c>
      <c r="T30" s="11">
        <f t="shared" si="12"/>
        <v>0.12317460317460319</v>
      </c>
      <c r="U30" s="11">
        <f t="shared" si="6"/>
        <v>2.0931481124247839</v>
      </c>
      <c r="V30" s="11">
        <f t="shared" si="19"/>
        <v>9.5435198798106829E-3</v>
      </c>
      <c r="W30" s="11">
        <f t="shared" si="20"/>
        <v>7.9310037623020788E-2</v>
      </c>
      <c r="X30" s="11">
        <f t="shared" si="22"/>
        <v>9.0338640599460229E-2</v>
      </c>
      <c r="Y30" s="2"/>
      <c r="Z30" s="2"/>
      <c r="AA30" s="12"/>
    </row>
    <row r="31" spans="2:30" x14ac:dyDescent="0.3">
      <c r="B31" s="2">
        <f t="shared" si="14"/>
        <v>200</v>
      </c>
      <c r="C31" s="2">
        <f t="shared" si="0"/>
        <v>100</v>
      </c>
      <c r="D31" s="2">
        <f t="shared" si="1"/>
        <v>100</v>
      </c>
      <c r="E31" s="10">
        <f t="shared" si="2"/>
        <v>133.33333333333334</v>
      </c>
      <c r="F31" s="2">
        <f t="shared" si="3"/>
        <v>100</v>
      </c>
      <c r="G31" s="15">
        <f t="shared" si="4"/>
        <v>0.75</v>
      </c>
      <c r="H31" s="12">
        <f t="shared" si="15"/>
        <v>2.8481012658227778E-2</v>
      </c>
      <c r="I31" s="10">
        <f t="shared" si="16"/>
        <v>195.31680440771351</v>
      </c>
      <c r="J31" s="2">
        <f t="shared" si="8"/>
        <v>1</v>
      </c>
      <c r="K31" s="11">
        <f t="shared" si="17"/>
        <v>2.3809523809524078E-4</v>
      </c>
      <c r="L31" s="11">
        <f t="shared" si="9"/>
        <v>0.14222222222222222</v>
      </c>
      <c r="M31" s="11">
        <f t="shared" si="26"/>
        <v>1.2500000000000141E-2</v>
      </c>
      <c r="N31" s="11">
        <f t="shared" si="10"/>
        <v>0.8660714285714286</v>
      </c>
      <c r="O31" s="11">
        <f t="shared" si="5"/>
        <v>2.4102408455481898E-2</v>
      </c>
      <c r="P31" s="11">
        <f>IF(J31=1,L31*(M31+N31*O31),K31)</f>
        <v>4.7465823748339808E-3</v>
      </c>
      <c r="Q31" s="11">
        <f t="shared" si="27"/>
        <v>3.7832391304152287E-2</v>
      </c>
      <c r="R31" s="11">
        <f t="shared" si="24"/>
        <v>1.4951734480727039E-2</v>
      </c>
      <c r="S31" s="16">
        <f t="shared" si="25"/>
        <v>2.030827967391919</v>
      </c>
      <c r="T31" s="11">
        <f t="shared" si="12"/>
        <v>0.12317460317460319</v>
      </c>
      <c r="U31" s="11">
        <f t="shared" si="6"/>
        <v>2.316602316602316</v>
      </c>
      <c r="V31" s="11">
        <f t="shared" si="19"/>
        <v>1.0444371745340708E-2</v>
      </c>
      <c r="W31" s="11">
        <f t="shared" si="20"/>
        <v>8.9754409368361501E-2</v>
      </c>
      <c r="X31" s="11">
        <f t="shared" si="22"/>
        <v>0.10236520646974559</v>
      </c>
      <c r="Y31" s="2"/>
      <c r="Z31" s="2"/>
      <c r="AA31" s="12"/>
    </row>
    <row r="32" spans="2:30" x14ac:dyDescent="0.3">
      <c r="B32" s="2">
        <f t="shared" si="14"/>
        <v>205</v>
      </c>
      <c r="C32" s="2">
        <f t="shared" si="0"/>
        <v>100</v>
      </c>
      <c r="D32" s="2">
        <f t="shared" si="1"/>
        <v>105</v>
      </c>
      <c r="E32" s="10">
        <f t="shared" si="2"/>
        <v>135</v>
      </c>
      <c r="F32" s="2">
        <f t="shared" si="3"/>
        <v>105</v>
      </c>
      <c r="G32" s="15">
        <f t="shared" si="4"/>
        <v>0.77777777777777779</v>
      </c>
      <c r="H32" s="12">
        <f t="shared" si="15"/>
        <v>2.777777777777779E-2</v>
      </c>
      <c r="I32" s="10">
        <f t="shared" si="16"/>
        <v>202.4931129476584</v>
      </c>
      <c r="J32" s="2">
        <f t="shared" si="8"/>
        <v>1</v>
      </c>
      <c r="K32" s="11">
        <f t="shared" si="17"/>
        <v>2.3515579071134492E-4</v>
      </c>
      <c r="L32" s="11">
        <f t="shared" si="9"/>
        <v>0.14222222222222222</v>
      </c>
      <c r="M32" s="11">
        <f t="shared" si="26"/>
        <v>1.2345679012345609E-2</v>
      </c>
      <c r="N32" s="11">
        <f t="shared" si="10"/>
        <v>0.8660714285714286</v>
      </c>
      <c r="O32" s="11">
        <f t="shared" si="5"/>
        <v>2.3807904224202443E-2</v>
      </c>
      <c r="P32" s="11">
        <f t="shared" si="21"/>
        <v>4.6883590592131357E-3</v>
      </c>
      <c r="Q32" s="11">
        <f t="shared" si="27"/>
        <v>4.2520750363365424E-2</v>
      </c>
      <c r="R32" s="11">
        <f t="shared" si="24"/>
        <v>1.4768331036521377E-2</v>
      </c>
      <c r="S32" s="16">
        <f t="shared" si="25"/>
        <v>2.0160596363553975</v>
      </c>
      <c r="T32" s="11">
        <f t="shared" si="12"/>
        <v>0.12317460317460319</v>
      </c>
      <c r="U32" s="11">
        <f t="shared" si="6"/>
        <v>2.5709038971638436</v>
      </c>
      <c r="V32" s="11">
        <f t="shared" si="19"/>
        <v>1.1448757637854023E-2</v>
      </c>
      <c r="W32" s="11">
        <f t="shared" si="20"/>
        <v>0.10120316700621552</v>
      </c>
      <c r="X32" s="11">
        <f t="shared" si="22"/>
        <v>0.11537675046067067</v>
      </c>
      <c r="Y32" s="2"/>
      <c r="Z32" s="2"/>
      <c r="AA32" s="12"/>
    </row>
    <row r="33" spans="2:27" x14ac:dyDescent="0.3">
      <c r="B33" s="2">
        <f t="shared" si="14"/>
        <v>210</v>
      </c>
      <c r="C33" s="2">
        <f t="shared" si="0"/>
        <v>100</v>
      </c>
      <c r="D33" s="2">
        <f t="shared" si="1"/>
        <v>110</v>
      </c>
      <c r="E33" s="10">
        <f t="shared" si="2"/>
        <v>136.66666666666666</v>
      </c>
      <c r="F33" s="2">
        <f t="shared" si="3"/>
        <v>110</v>
      </c>
      <c r="G33" s="15">
        <f t="shared" si="4"/>
        <v>0.80487804878048785</v>
      </c>
      <c r="H33" s="12">
        <f t="shared" si="15"/>
        <v>2.7100271002710064E-2</v>
      </c>
      <c r="I33" s="10">
        <f t="shared" si="16"/>
        <v>209.83739837398372</v>
      </c>
      <c r="J33" s="2">
        <f t="shared" si="8"/>
        <v>1</v>
      </c>
      <c r="K33" s="11">
        <f t="shared" si="17"/>
        <v>2.3228803716608465E-4</v>
      </c>
      <c r="L33" s="11">
        <f t="shared" si="9"/>
        <v>0.14222222222222222</v>
      </c>
      <c r="M33" s="11">
        <f t="shared" si="26"/>
        <v>1.2195121951219443E-2</v>
      </c>
      <c r="N33" s="11">
        <f t="shared" si="10"/>
        <v>0.8660714285714286</v>
      </c>
      <c r="O33" s="11">
        <f t="shared" si="5"/>
        <v>2.3481619762131221E-2</v>
      </c>
      <c r="P33" s="11">
        <f t="shared" si="21"/>
        <v>4.6267565402708655E-3</v>
      </c>
      <c r="Q33" s="11">
        <f t="shared" si="27"/>
        <v>4.714750690363629E-2</v>
      </c>
      <c r="R33" s="11">
        <f t="shared" si="24"/>
        <v>1.4574283101853226E-2</v>
      </c>
      <c r="S33" s="16">
        <f t="shared" si="25"/>
        <v>2.0014853532535444</v>
      </c>
      <c r="T33" s="11">
        <f t="shared" si="12"/>
        <v>0.12317460317460319</v>
      </c>
      <c r="U33" s="11">
        <f t="shared" si="6"/>
        <v>2.863461762309393</v>
      </c>
      <c r="V33" s="11">
        <f t="shared" si="19"/>
        <v>1.2583392524313538E-2</v>
      </c>
      <c r="W33" s="11">
        <f t="shared" si="20"/>
        <v>0.11378655953052906</v>
      </c>
      <c r="X33" s="11">
        <f t="shared" si="22"/>
        <v>0.1295023951650745</v>
      </c>
      <c r="Y33" s="2"/>
      <c r="Z33" s="2"/>
      <c r="AA33" s="12"/>
    </row>
    <row r="34" spans="2:27" x14ac:dyDescent="0.3">
      <c r="B34" s="2">
        <f t="shared" si="14"/>
        <v>215</v>
      </c>
      <c r="C34" s="2">
        <f t="shared" si="0"/>
        <v>100</v>
      </c>
      <c r="D34" s="2">
        <f t="shared" si="1"/>
        <v>115</v>
      </c>
      <c r="E34" s="10">
        <f t="shared" si="2"/>
        <v>138.33333333333334</v>
      </c>
      <c r="F34" s="2">
        <f t="shared" si="3"/>
        <v>115</v>
      </c>
      <c r="G34" s="15">
        <f t="shared" si="4"/>
        <v>0.83132530120481918</v>
      </c>
      <c r="H34" s="12">
        <f t="shared" si="15"/>
        <v>2.6447252424331325E-2</v>
      </c>
      <c r="I34" s="10">
        <f t="shared" si="16"/>
        <v>217.34358923296492</v>
      </c>
      <c r="J34" s="2">
        <f t="shared" si="8"/>
        <v>1</v>
      </c>
      <c r="K34" s="11">
        <f t="shared" si="17"/>
        <v>2.2948938611589472E-4</v>
      </c>
      <c r="L34" s="11">
        <f t="shared" si="9"/>
        <v>0.14222222222222222</v>
      </c>
      <c r="M34" s="11">
        <f t="shared" si="26"/>
        <v>1.2048192771084473E-2</v>
      </c>
      <c r="N34" s="11">
        <f t="shared" si="10"/>
        <v>0.8660714285714286</v>
      </c>
      <c r="O34" s="11">
        <f t="shared" si="5"/>
        <v>2.3130029745553338E-2</v>
      </c>
      <c r="P34" s="11">
        <f t="shared" si="21"/>
        <v>4.5625529849906482E-3</v>
      </c>
      <c r="Q34" s="11">
        <f t="shared" si="27"/>
        <v>5.1710059888626939E-2</v>
      </c>
      <c r="R34" s="11">
        <f t="shared" si="24"/>
        <v>1.4372041902720541E-2</v>
      </c>
      <c r="S34" s="16">
        <f t="shared" si="25"/>
        <v>1.9871133113508239</v>
      </c>
      <c r="T34" s="11">
        <f t="shared" si="12"/>
        <v>0.12317460317460319</v>
      </c>
      <c r="U34" s="11">
        <f t="shared" si="6"/>
        <v>3.2041939301030271</v>
      </c>
      <c r="V34" s="11">
        <f t="shared" si="19"/>
        <v>1.3883976082264861E-2</v>
      </c>
      <c r="W34" s="11">
        <f t="shared" si="20"/>
        <v>0.12767053561279393</v>
      </c>
      <c r="X34" s="11">
        <f t="shared" si="22"/>
        <v>0.14490722224233624</v>
      </c>
      <c r="Y34" s="2"/>
      <c r="Z34" s="2"/>
      <c r="AA34" s="12"/>
    </row>
    <row r="35" spans="2:27" x14ac:dyDescent="0.3">
      <c r="B35" s="2">
        <f t="shared" si="14"/>
        <v>220</v>
      </c>
      <c r="C35" s="2">
        <f t="shared" si="0"/>
        <v>100</v>
      </c>
      <c r="D35" s="2">
        <f t="shared" si="1"/>
        <v>120</v>
      </c>
      <c r="E35" s="10">
        <f t="shared" si="2"/>
        <v>140</v>
      </c>
      <c r="F35" s="2">
        <f t="shared" si="3"/>
        <v>120</v>
      </c>
      <c r="G35" s="15">
        <f t="shared" si="4"/>
        <v>0.8571428571428571</v>
      </c>
      <c r="H35" s="12">
        <f t="shared" si="15"/>
        <v>2.5817555938037917E-2</v>
      </c>
      <c r="I35" s="10">
        <f t="shared" si="16"/>
        <v>225.00590318772134</v>
      </c>
      <c r="J35" s="2">
        <f t="shared" si="8"/>
        <v>1</v>
      </c>
      <c r="K35" s="11">
        <f t="shared" si="17"/>
        <v>2.2675736961451118E-4</v>
      </c>
      <c r="L35" s="11">
        <f t="shared" si="9"/>
        <v>0.14222222222222222</v>
      </c>
      <c r="M35" s="11">
        <f t="shared" si="26"/>
        <v>1.1904761904761836E-2</v>
      </c>
      <c r="N35" s="11">
        <f t="shared" si="10"/>
        <v>0.8660714285714286</v>
      </c>
      <c r="O35" s="11">
        <f t="shared" si="5"/>
        <v>2.2758680856282763E-2</v>
      </c>
      <c r="P35" s="11">
        <f t="shared" si="21"/>
        <v>4.4964131763717509E-3</v>
      </c>
      <c r="Q35" s="11">
        <f t="shared" si="27"/>
        <v>5.6206473064998687E-2</v>
      </c>
      <c r="R35" s="11">
        <f t="shared" si="24"/>
        <v>1.4163701505571015E-2</v>
      </c>
      <c r="S35" s="16">
        <f t="shared" si="25"/>
        <v>1.9729496098452528</v>
      </c>
      <c r="T35" s="11">
        <f t="shared" si="12"/>
        <v>0.12317460317460319</v>
      </c>
      <c r="U35" s="11">
        <f t="shared" si="6"/>
        <v>3.6066981537140381</v>
      </c>
      <c r="V35" s="11">
        <f t="shared" si="19"/>
        <v>1.5399359715225758E-2</v>
      </c>
      <c r="W35" s="11">
        <f t="shared" si="20"/>
        <v>0.1430698953280197</v>
      </c>
      <c r="X35" s="11">
        <f t="shared" si="22"/>
        <v>0.16180538634968591</v>
      </c>
      <c r="Y35" s="2"/>
      <c r="Z35" s="2"/>
      <c r="AA35" s="12"/>
    </row>
    <row r="36" spans="2:27" x14ac:dyDescent="0.3">
      <c r="B36" s="2">
        <f t="shared" si="14"/>
        <v>225</v>
      </c>
      <c r="C36" s="2">
        <f t="shared" si="0"/>
        <v>100</v>
      </c>
      <c r="D36" s="2">
        <f t="shared" si="1"/>
        <v>125</v>
      </c>
      <c r="E36" s="10">
        <f t="shared" si="2"/>
        <v>141.66666666666666</v>
      </c>
      <c r="F36" s="2">
        <f t="shared" si="3"/>
        <v>125</v>
      </c>
      <c r="G36" s="15">
        <f t="shared" si="4"/>
        <v>0.88235294117647067</v>
      </c>
      <c r="H36" s="12">
        <f t="shared" si="15"/>
        <v>2.5210084033613578E-2</v>
      </c>
      <c r="I36" s="10">
        <f t="shared" si="16"/>
        <v>232.81883001134338</v>
      </c>
      <c r="J36" s="2">
        <f t="shared" si="8"/>
        <v>1</v>
      </c>
      <c r="K36" s="11">
        <f t="shared" si="17"/>
        <v>2.240896358543405E-4</v>
      </c>
      <c r="L36" s="11">
        <f t="shared" si="9"/>
        <v>0.14222222222222222</v>
      </c>
      <c r="M36" s="11">
        <f t="shared" si="26"/>
        <v>1.1764705882352875E-2</v>
      </c>
      <c r="N36" s="11">
        <f t="shared" si="10"/>
        <v>0.8660714285714286</v>
      </c>
      <c r="O36" s="11">
        <f t="shared" si="5"/>
        <v>2.2372310040444283E-2</v>
      </c>
      <c r="P36" s="11">
        <f t="shared" si="21"/>
        <v>4.4289030257099902E-3</v>
      </c>
      <c r="Q36" s="11">
        <f t="shared" si="27"/>
        <v>6.0635376090708674E-2</v>
      </c>
      <c r="R36" s="11">
        <f t="shared" si="24"/>
        <v>1.3951044530986469E-2</v>
      </c>
      <c r="S36" s="16">
        <f t="shared" si="25"/>
        <v>1.9589985653142663</v>
      </c>
      <c r="T36" s="11">
        <f t="shared" si="12"/>
        <v>0.12317460317460319</v>
      </c>
      <c r="U36" s="11">
        <f t="shared" si="6"/>
        <v>4.0901435560189272</v>
      </c>
      <c r="V36" s="11">
        <f t="shared" si="19"/>
        <v>1.7198290390780191E-2</v>
      </c>
      <c r="W36" s="11">
        <f t="shared" si="20"/>
        <v>0.16026818571879989</v>
      </c>
      <c r="X36" s="11">
        <f t="shared" si="22"/>
        <v>0.18047997774903612</v>
      </c>
      <c r="Y36" s="2"/>
      <c r="Z36" s="2"/>
      <c r="AA36" s="12"/>
    </row>
    <row r="37" spans="2:27" x14ac:dyDescent="0.3">
      <c r="B37" s="2">
        <f t="shared" si="14"/>
        <v>230</v>
      </c>
      <c r="C37" s="2">
        <f t="shared" si="0"/>
        <v>100</v>
      </c>
      <c r="D37" s="2">
        <f t="shared" si="1"/>
        <v>130</v>
      </c>
      <c r="E37" s="10">
        <f t="shared" si="2"/>
        <v>143.33333333333334</v>
      </c>
      <c r="F37" s="2">
        <f t="shared" si="3"/>
        <v>130</v>
      </c>
      <c r="G37" s="15">
        <f t="shared" si="4"/>
        <v>0.90697674418604646</v>
      </c>
      <c r="H37" s="12">
        <f t="shared" si="15"/>
        <v>2.4623803009575784E-2</v>
      </c>
      <c r="I37" s="10">
        <f t="shared" si="16"/>
        <v>240.77711576654494</v>
      </c>
      <c r="J37" s="2">
        <f t="shared" si="8"/>
        <v>1</v>
      </c>
      <c r="K37" s="11">
        <f t="shared" si="17"/>
        <v>2.2148394241417751E-4</v>
      </c>
      <c r="L37" s="11">
        <f t="shared" si="9"/>
        <v>0.14222222222222222</v>
      </c>
      <c r="M37" s="11">
        <f t="shared" si="26"/>
        <v>1.1627906976744318E-2</v>
      </c>
      <c r="N37" s="11">
        <f t="shared" si="10"/>
        <v>0.8660714285714286</v>
      </c>
      <c r="O37" s="11">
        <f t="shared" si="5"/>
        <v>2.1974950122028152E-2</v>
      </c>
      <c r="P37" s="11">
        <f t="shared" si="21"/>
        <v>4.3605025310883734E-3</v>
      </c>
      <c r="Q37" s="11">
        <f t="shared" si="27"/>
        <v>6.4995878621797051E-2</v>
      </c>
      <c r="R37" s="11">
        <f t="shared" si="24"/>
        <v>1.3735582972928376E-2</v>
      </c>
      <c r="S37" s="16">
        <f t="shared" si="25"/>
        <v>1.9452629823413379</v>
      </c>
      <c r="T37" s="11">
        <f t="shared" si="12"/>
        <v>0.12317460317460319</v>
      </c>
      <c r="U37" s="11">
        <f t="shared" si="6"/>
        <v>4.6824610143936081</v>
      </c>
      <c r="V37" s="11">
        <f t="shared" si="19"/>
        <v>1.9380793179317377E-2</v>
      </c>
      <c r="W37" s="11">
        <f t="shared" si="20"/>
        <v>0.17964897889811726</v>
      </c>
      <c r="X37" s="11">
        <f t="shared" si="22"/>
        <v>0.20131427177204961</v>
      </c>
      <c r="Y37" s="2"/>
      <c r="Z37" s="2"/>
      <c r="AA37" s="12"/>
    </row>
    <row r="38" spans="2:27" x14ac:dyDescent="0.3">
      <c r="B38" s="2">
        <f t="shared" si="14"/>
        <v>235</v>
      </c>
      <c r="C38" s="2">
        <f t="shared" si="0"/>
        <v>100</v>
      </c>
      <c r="D38" s="2">
        <f t="shared" si="1"/>
        <v>135</v>
      </c>
      <c r="E38" s="10">
        <f t="shared" si="2"/>
        <v>145</v>
      </c>
      <c r="F38" s="2">
        <f t="shared" si="3"/>
        <v>135</v>
      </c>
      <c r="G38" s="15">
        <f t="shared" si="4"/>
        <v>0.93103448275862066</v>
      </c>
      <c r="H38" s="12">
        <f t="shared" si="15"/>
        <v>2.4057738572574205E-2</v>
      </c>
      <c r="I38" s="10">
        <f t="shared" si="16"/>
        <v>248.87574807637503</v>
      </c>
      <c r="J38" s="2">
        <f t="shared" si="8"/>
        <v>1</v>
      </c>
      <c r="K38" s="11">
        <f t="shared" si="17"/>
        <v>2.1893814997263149E-4</v>
      </c>
      <c r="L38" s="11">
        <f t="shared" si="9"/>
        <v>0.14222222222222222</v>
      </c>
      <c r="M38" s="11">
        <f t="shared" si="26"/>
        <v>1.1494252873563152E-2</v>
      </c>
      <c r="N38" s="11">
        <f t="shared" si="10"/>
        <v>0.8660714285714286</v>
      </c>
      <c r="O38" s="11">
        <f t="shared" si="5"/>
        <v>2.1570023419453226E-2</v>
      </c>
      <c r="P38" s="11">
        <f t="shared" si="21"/>
        <v>4.2916172616203627E-3</v>
      </c>
      <c r="Q38" s="11">
        <f t="shared" si="27"/>
        <v>6.9287495883417413E-2</v>
      </c>
      <c r="R38" s="11">
        <f t="shared" si="24"/>
        <v>1.3518594374104142E-2</v>
      </c>
      <c r="S38" s="16">
        <f t="shared" si="25"/>
        <v>1.9317443879672338</v>
      </c>
      <c r="T38" s="11">
        <f t="shared" si="12"/>
        <v>0.12317460317460319</v>
      </c>
      <c r="U38" s="11">
        <f t="shared" si="6"/>
        <v>5.4260074148504875</v>
      </c>
      <c r="V38" s="11">
        <f t="shared" si="19"/>
        <v>2.209838705810729E-2</v>
      </c>
      <c r="W38" s="11">
        <f t="shared" si="20"/>
        <v>0.20174736595622456</v>
      </c>
      <c r="X38" s="11">
        <f t="shared" si="22"/>
        <v>0.22484319791736368</v>
      </c>
      <c r="Y38" s="2"/>
      <c r="Z38" s="2"/>
      <c r="AA38" s="12"/>
    </row>
    <row r="39" spans="2:27" x14ac:dyDescent="0.3">
      <c r="B39" s="2">
        <f t="shared" si="14"/>
        <v>240</v>
      </c>
      <c r="C39" s="2">
        <f t="shared" si="0"/>
        <v>100</v>
      </c>
      <c r="D39" s="2">
        <f t="shared" si="1"/>
        <v>140</v>
      </c>
      <c r="E39" s="10">
        <f t="shared" si="2"/>
        <v>146.66666666666666</v>
      </c>
      <c r="F39" s="2">
        <f t="shared" si="3"/>
        <v>140</v>
      </c>
      <c r="G39" s="15">
        <f t="shared" si="4"/>
        <v>0.95454545454545459</v>
      </c>
      <c r="H39" s="12">
        <f t="shared" si="15"/>
        <v>2.3510971786833923E-2</v>
      </c>
      <c r="I39" s="10">
        <f t="shared" si="16"/>
        <v>257.10994239919859</v>
      </c>
      <c r="J39" s="2">
        <f t="shared" si="8"/>
        <v>1</v>
      </c>
      <c r="K39" s="11">
        <f t="shared" si="17"/>
        <v>2.1645021645021523E-4</v>
      </c>
      <c r="L39" s="11">
        <f t="shared" si="9"/>
        <v>0.14222222222222222</v>
      </c>
      <c r="M39" s="11">
        <f t="shared" si="26"/>
        <v>1.13636363636363E-2</v>
      </c>
      <c r="N39" s="11">
        <f t="shared" si="10"/>
        <v>0.8660714285714286</v>
      </c>
      <c r="O39" s="11">
        <f t="shared" si="5"/>
        <v>2.1160424229559088E-2</v>
      </c>
      <c r="P39" s="11">
        <f t="shared" si="21"/>
        <v>4.2225884736438058E-3</v>
      </c>
      <c r="Q39" s="11">
        <f t="shared" si="27"/>
        <v>7.3510084357061217E-2</v>
      </c>
      <c r="R39" s="11">
        <f t="shared" si="24"/>
        <v>1.3301153691977988E-2</v>
      </c>
      <c r="S39" s="16">
        <f t="shared" si="25"/>
        <v>1.9184432342752558</v>
      </c>
      <c r="T39" s="11">
        <f t="shared" si="12"/>
        <v>0.12317460317460319</v>
      </c>
      <c r="U39" s="11">
        <f t="shared" si="6"/>
        <v>6.3882743362831853</v>
      </c>
      <c r="V39" s="11">
        <f t="shared" si="19"/>
        <v>2.5592310216032067E-2</v>
      </c>
      <c r="W39" s="11">
        <f t="shared" si="20"/>
        <v>0.22733967617225662</v>
      </c>
      <c r="X39" s="11">
        <f t="shared" si="22"/>
        <v>0.25184303762461036</v>
      </c>
      <c r="Y39" s="2"/>
      <c r="Z39" s="2"/>
      <c r="AA39" s="12"/>
    </row>
    <row r="40" spans="2:27" x14ac:dyDescent="0.3">
      <c r="B40" s="2">
        <f t="shared" si="14"/>
        <v>245</v>
      </c>
      <c r="C40" s="2">
        <f t="shared" si="0"/>
        <v>100</v>
      </c>
      <c r="D40" s="2">
        <f t="shared" si="1"/>
        <v>145</v>
      </c>
      <c r="E40" s="10">
        <f t="shared" si="2"/>
        <v>148.33333333333334</v>
      </c>
      <c r="F40" s="2">
        <f t="shared" si="3"/>
        <v>145</v>
      </c>
      <c r="G40" s="15">
        <f t="shared" si="4"/>
        <v>0.97752808988764039</v>
      </c>
      <c r="H40" s="12">
        <f t="shared" si="15"/>
        <v>2.2982635342185809E-2</v>
      </c>
      <c r="I40" s="10">
        <f t="shared" si="16"/>
        <v>265.47512922895964</v>
      </c>
      <c r="J40" s="2">
        <f t="shared" si="8"/>
        <v>1</v>
      </c>
      <c r="K40" s="11">
        <f t="shared" si="17"/>
        <v>2.1401819154628384E-4</v>
      </c>
      <c r="L40" s="11">
        <f t="shared" si="9"/>
        <v>0.14222222222222222</v>
      </c>
      <c r="M40" s="11">
        <f t="shared" si="26"/>
        <v>1.1235955056179902E-2</v>
      </c>
      <c r="N40" s="11">
        <f t="shared" si="10"/>
        <v>0.8660714285714286</v>
      </c>
      <c r="O40" s="11">
        <f t="shared" si="5"/>
        <v>2.074859114946179E-2</v>
      </c>
      <c r="P40" s="11">
        <f t="shared" si="21"/>
        <v>4.1537019781459584E-3</v>
      </c>
      <c r="Q40" s="11">
        <f t="shared" si="27"/>
        <v>7.766378633520718E-2</v>
      </c>
      <c r="R40" s="11">
        <f t="shared" si="24"/>
        <v>1.3084161231159769E-2</v>
      </c>
      <c r="S40" s="16">
        <f t="shared" si="25"/>
        <v>1.9053590730440959</v>
      </c>
      <c r="T40" s="11">
        <f t="shared" si="12"/>
        <v>0.12317460317460319</v>
      </c>
      <c r="U40" s="11">
        <f t="shared" si="6"/>
        <v>7.6837963491299437</v>
      </c>
      <c r="V40" s="11">
        <f t="shared" si="19"/>
        <v>3.0271727896201018E-2</v>
      </c>
      <c r="W40" s="11">
        <f t="shared" si="20"/>
        <v>0.25761140406845762</v>
      </c>
      <c r="X40" s="11">
        <f t="shared" si="22"/>
        <v>0.28349933284686002</v>
      </c>
      <c r="Y40" s="2"/>
      <c r="Z40" s="2"/>
      <c r="AA40" s="12"/>
    </row>
    <row r="41" spans="2:27" x14ac:dyDescent="0.3">
      <c r="B41" s="2">
        <f t="shared" si="14"/>
        <v>250</v>
      </c>
      <c r="C41" s="2">
        <f t="shared" si="0"/>
        <v>100</v>
      </c>
      <c r="D41" s="2">
        <f t="shared" si="1"/>
        <v>150</v>
      </c>
      <c r="E41" s="10">
        <f t="shared" si="2"/>
        <v>150</v>
      </c>
      <c r="F41" s="2">
        <f t="shared" si="3"/>
        <v>150</v>
      </c>
      <c r="G41" s="15">
        <f t="shared" si="4"/>
        <v>1</v>
      </c>
      <c r="H41" s="12">
        <f t="shared" si="15"/>
        <v>2.2471910112359605E-2</v>
      </c>
      <c r="I41" s="10">
        <f t="shared" si="16"/>
        <v>273.96694214876027</v>
      </c>
      <c r="J41" s="2">
        <f t="shared" si="8"/>
        <v>1</v>
      </c>
      <c r="K41" s="11">
        <f t="shared" si="17"/>
        <v>2.1164021164021043E-4</v>
      </c>
      <c r="L41" s="11">
        <f t="shared" si="9"/>
        <v>0.14222222222222222</v>
      </c>
      <c r="M41" s="11">
        <f t="shared" si="26"/>
        <v>1.1111111111111047E-2</v>
      </c>
      <c r="N41" s="11">
        <f t="shared" si="10"/>
        <v>0.8660714285714286</v>
      </c>
      <c r="O41" s="11">
        <f t="shared" si="5"/>
        <v>2.0336570237429508E-2</v>
      </c>
      <c r="P41" s="11">
        <f t="shared" si="21"/>
        <v>4.085195882508063E-3</v>
      </c>
      <c r="Q41" s="11">
        <f t="shared" si="27"/>
        <v>8.1748982217715246E-2</v>
      </c>
      <c r="R41" s="11">
        <f t="shared" si="24"/>
        <v>1.2868367029900398E-2</v>
      </c>
      <c r="S41" s="16">
        <f t="shared" si="25"/>
        <v>1.8924907060141956</v>
      </c>
      <c r="T41" s="11">
        <f t="shared" si="12"/>
        <v>0.12317460317460319</v>
      </c>
      <c r="U41" s="11">
        <f t="shared" si="6"/>
        <v>9.5238095238095148</v>
      </c>
      <c r="V41" s="11">
        <f t="shared" si="19"/>
        <v>3.6891006389217613E-2</v>
      </c>
      <c r="W41" s="11">
        <f t="shared" si="20"/>
        <v>0.29450241045767522</v>
      </c>
      <c r="X41" s="11">
        <f t="shared" si="22"/>
        <v>0.32175207119691362</v>
      </c>
      <c r="Y41" s="2"/>
      <c r="Z41" s="2"/>
      <c r="AA41" s="12"/>
    </row>
    <row r="42" spans="2:27" x14ac:dyDescent="0.3">
      <c r="B42" s="2">
        <f t="shared" si="14"/>
        <v>255</v>
      </c>
      <c r="C42" s="2">
        <f t="shared" si="0"/>
        <v>100</v>
      </c>
      <c r="D42" s="2">
        <f t="shared" si="1"/>
        <v>155</v>
      </c>
      <c r="E42" s="10">
        <f t="shared" si="2"/>
        <v>151.66666666666666</v>
      </c>
      <c r="F42" s="2">
        <f t="shared" si="3"/>
        <v>155</v>
      </c>
      <c r="G42" s="15">
        <f t="shared" si="4"/>
        <v>1.0219780219780221</v>
      </c>
      <c r="H42" s="12">
        <f t="shared" si="15"/>
        <v>2.1978021978022122E-2</v>
      </c>
      <c r="I42" s="10">
        <f t="shared" si="16"/>
        <v>282.58120667211574</v>
      </c>
      <c r="J42" s="2">
        <f t="shared" si="8"/>
        <v>1</v>
      </c>
      <c r="K42" s="11">
        <f t="shared" si="17"/>
        <v>2.0931449502877957E-4</v>
      </c>
      <c r="L42" s="11">
        <f t="shared" si="9"/>
        <v>0.14222222222222222</v>
      </c>
      <c r="M42" s="11">
        <f t="shared" si="26"/>
        <v>1.0989010989010927E-2</v>
      </c>
      <c r="N42" s="11">
        <f t="shared" si="10"/>
        <v>0.8660714285714286</v>
      </c>
      <c r="O42" s="11">
        <f t="shared" si="5"/>
        <v>1.992606999514181E-2</v>
      </c>
      <c r="P42" s="11">
        <f t="shared" si="21"/>
        <v>4.0172673273625135E-3</v>
      </c>
      <c r="Q42" s="11">
        <f t="shared" si="27"/>
        <v>8.5766249545077763E-2</v>
      </c>
      <c r="R42" s="11">
        <f t="shared" si="24"/>
        <v>1.2654392081191916E-2</v>
      </c>
      <c r="S42" s="16">
        <f t="shared" si="25"/>
        <v>1.8798363139330037</v>
      </c>
      <c r="T42" s="11">
        <f t="shared" si="12"/>
        <v>0.12317460317460319</v>
      </c>
      <c r="U42" s="11">
        <f t="shared" si="6"/>
        <v>12.345642993121874</v>
      </c>
      <c r="V42" s="11">
        <f t="shared" si="19"/>
        <v>4.7011626202639566E-2</v>
      </c>
      <c r="W42" s="11">
        <f t="shared" si="20"/>
        <v>0.34151403666031477</v>
      </c>
      <c r="X42" s="11">
        <f t="shared" si="22"/>
        <v>0.37010278650867401</v>
      </c>
    </row>
    <row r="43" spans="2:27" x14ac:dyDescent="0.3">
      <c r="B43" s="2">
        <f t="shared" si="14"/>
        <v>260</v>
      </c>
      <c r="C43" s="2">
        <f t="shared" si="0"/>
        <v>100</v>
      </c>
      <c r="D43" s="2">
        <f t="shared" si="1"/>
        <v>160</v>
      </c>
      <c r="E43" s="10">
        <f t="shared" si="2"/>
        <v>153.33333333333334</v>
      </c>
      <c r="F43" s="2">
        <f t="shared" si="3"/>
        <v>160</v>
      </c>
      <c r="G43" s="15">
        <f t="shared" si="4"/>
        <v>1.0434782608695652</v>
      </c>
      <c r="H43" s="12">
        <f t="shared" si="15"/>
        <v>2.1500238891543066E-2</v>
      </c>
      <c r="I43" s="10">
        <f t="shared" si="16"/>
        <v>291.31392981195353</v>
      </c>
      <c r="J43" s="2">
        <f t="shared" si="8"/>
        <v>1</v>
      </c>
      <c r="K43" s="11">
        <f t="shared" si="17"/>
        <v>2.0703933747412241E-4</v>
      </c>
      <c r="L43" s="11">
        <f t="shared" si="9"/>
        <v>0.14222222222222222</v>
      </c>
      <c r="M43" s="11">
        <f t="shared" si="26"/>
        <v>1.0869565217391427E-2</v>
      </c>
      <c r="N43" s="11">
        <f t="shared" si="10"/>
        <v>0.8660714285714286</v>
      </c>
      <c r="O43" s="11">
        <f t="shared" si="5"/>
        <v>1.9518509103983703E-2</v>
      </c>
      <c r="P43" s="11">
        <f t="shared" si="21"/>
        <v>3.9500783332498532E-3</v>
      </c>
      <c r="Q43" s="11">
        <f t="shared" si="27"/>
        <v>8.9716327878327617E-2</v>
      </c>
      <c r="R43" s="11">
        <f t="shared" si="24"/>
        <v>1.2442746749737037E-2</v>
      </c>
      <c r="S43" s="16">
        <f t="shared" si="25"/>
        <v>1.8673935671832667</v>
      </c>
      <c r="T43" s="11">
        <f t="shared" si="12"/>
        <v>0.12317460317460319</v>
      </c>
      <c r="U43" s="11">
        <f t="shared" si="6"/>
        <v>17.225776252145387</v>
      </c>
      <c r="V43" s="11">
        <f t="shared" si="19"/>
        <v>6.4476752244287699E-2</v>
      </c>
      <c r="W43" s="11">
        <f t="shared" si="20"/>
        <v>0.4059907889046025</v>
      </c>
      <c r="X43" s="11">
        <f t="shared" si="22"/>
        <v>0.43589623153071172</v>
      </c>
    </row>
    <row r="44" spans="2:27" x14ac:dyDescent="0.3">
      <c r="B44" s="2">
        <f t="shared" si="14"/>
        <v>265</v>
      </c>
      <c r="C44" s="2">
        <f t="shared" si="0"/>
        <v>100</v>
      </c>
      <c r="D44" s="2">
        <f t="shared" si="1"/>
        <v>165</v>
      </c>
      <c r="E44" s="10">
        <f t="shared" si="2"/>
        <v>155</v>
      </c>
      <c r="F44" s="2">
        <f t="shared" si="3"/>
        <v>165</v>
      </c>
      <c r="G44" s="15">
        <f t="shared" si="4"/>
        <v>1.064516129032258</v>
      </c>
      <c r="H44" s="12">
        <f t="shared" si="15"/>
        <v>2.1037868162692819E-2</v>
      </c>
      <c r="I44" s="10">
        <f t="shared" si="16"/>
        <v>300.16129032258061</v>
      </c>
      <c r="J44" s="2">
        <f t="shared" si="8"/>
        <v>1</v>
      </c>
      <c r="K44" s="11">
        <f t="shared" si="17"/>
        <v>2.0481310803891332E-4</v>
      </c>
      <c r="L44" s="11">
        <f t="shared" si="9"/>
        <v>0.14222222222222222</v>
      </c>
      <c r="M44" s="11">
        <f t="shared" si="26"/>
        <v>1.0752688172042949E-2</v>
      </c>
      <c r="N44" s="11">
        <f t="shared" si="10"/>
        <v>0.8660714285714286</v>
      </c>
      <c r="O44" s="11">
        <f t="shared" si="5"/>
        <v>1.9115057780571851E-2</v>
      </c>
      <c r="P44" s="11">
        <f t="shared" si="21"/>
        <v>3.883760863472102E-3</v>
      </c>
      <c r="Q44" s="11">
        <f t="shared" si="27"/>
        <v>9.3600088741799717E-2</v>
      </c>
      <c r="R44" s="11">
        <f t="shared" si="24"/>
        <v>1.2233846719937122E-2</v>
      </c>
      <c r="S44" s="16">
        <f t="shared" si="25"/>
        <v>1.8551597204633294</v>
      </c>
      <c r="T44" s="11">
        <f t="shared" si="12"/>
        <v>0.12317460317460319</v>
      </c>
      <c r="U44" s="11">
        <f t="shared" si="6"/>
        <v>27.719821162443989</v>
      </c>
      <c r="V44" s="11">
        <f t="shared" si="19"/>
        <v>0.1019797738465827</v>
      </c>
      <c r="W44" s="11">
        <f t="shared" si="20"/>
        <v>0.50797056275118524</v>
      </c>
      <c r="X44" s="11">
        <f t="shared" si="22"/>
        <v>0.5391705923317851</v>
      </c>
    </row>
    <row r="45" spans="2:27" x14ac:dyDescent="0.3">
      <c r="B45" s="39">
        <f t="shared" si="14"/>
        <v>270</v>
      </c>
      <c r="C45" s="2">
        <f t="shared" si="0"/>
        <v>100</v>
      </c>
      <c r="D45" s="2">
        <f t="shared" si="1"/>
        <v>170</v>
      </c>
      <c r="E45" s="10">
        <f t="shared" si="2"/>
        <v>156.66666666666666</v>
      </c>
      <c r="F45" s="2">
        <f t="shared" si="3"/>
        <v>170</v>
      </c>
      <c r="G45" s="15">
        <f t="shared" si="4"/>
        <v>1.0851063829787235</v>
      </c>
      <c r="H45" s="12">
        <f t="shared" si="15"/>
        <v>2.059025394646552E-2</v>
      </c>
      <c r="I45" s="10">
        <f t="shared" si="16"/>
        <v>309.11962956450378</v>
      </c>
      <c r="J45" s="2">
        <f t="shared" si="8"/>
        <v>1</v>
      </c>
      <c r="K45" s="11">
        <f t="shared" si="17"/>
        <v>2.0263424518743552E-4</v>
      </c>
      <c r="L45" s="11">
        <f t="shared" si="9"/>
        <v>0.14222222222222222</v>
      </c>
      <c r="M45" s="11">
        <f t="shared" si="26"/>
        <v>1.0638297872340366E-2</v>
      </c>
      <c r="N45" s="11">
        <f t="shared" si="10"/>
        <v>0.8660714285714286</v>
      </c>
      <c r="O45" s="11">
        <f t="shared" si="5"/>
        <v>1.8716673540660821E-2</v>
      </c>
      <c r="P45" s="11">
        <f t="shared" si="21"/>
        <v>3.8184212001856773E-3</v>
      </c>
      <c r="Q45" s="11">
        <f t="shared" si="27"/>
        <v>9.7418509941985393E-2</v>
      </c>
      <c r="R45" s="11">
        <f t="shared" si="24"/>
        <v>1.2028026780584884E-2</v>
      </c>
      <c r="S45" s="16">
        <f t="shared" si="25"/>
        <v>1.8431316936827447</v>
      </c>
      <c r="T45" s="11">
        <f t="shared" si="12"/>
        <v>0.12317460317460319</v>
      </c>
      <c r="U45" s="11">
        <f t="shared" si="6"/>
        <v>66.685213520656646</v>
      </c>
      <c r="V45" s="11">
        <f t="shared" si="19"/>
        <v>0.24111952513926269</v>
      </c>
      <c r="W45" s="11">
        <f t="shared" si="20"/>
        <v>0.74909008789044795</v>
      </c>
      <c r="X45" s="11">
        <f t="shared" si="22"/>
        <v>0.78156292453777643</v>
      </c>
    </row>
    <row r="46" spans="2:27" x14ac:dyDescent="0.3">
      <c r="B46" s="2"/>
      <c r="C46" s="2"/>
      <c r="D46" s="2"/>
      <c r="E46" s="10"/>
      <c r="F46" s="2"/>
      <c r="G46" s="15"/>
      <c r="H46" s="12"/>
      <c r="I46" s="10"/>
      <c r="J46" s="2"/>
      <c r="K46" s="11"/>
      <c r="L46" s="11"/>
      <c r="M46" s="11"/>
      <c r="N46" s="11"/>
      <c r="O46" s="11"/>
      <c r="P46" s="11"/>
      <c r="Q46" s="11"/>
      <c r="R46" s="11"/>
      <c r="S46" s="16"/>
      <c r="T46" s="11"/>
      <c r="U46" s="11"/>
      <c r="V46" s="2"/>
      <c r="W46" s="2"/>
      <c r="X46" s="11"/>
    </row>
    <row r="47" spans="2:27" x14ac:dyDescent="0.3">
      <c r="B47" s="2"/>
      <c r="C47" s="2"/>
      <c r="D47" s="2"/>
      <c r="E47" s="10"/>
      <c r="F47" s="2"/>
      <c r="G47" s="15"/>
      <c r="H47" s="12"/>
      <c r="I47" s="10"/>
      <c r="J47" s="2"/>
      <c r="K47" s="11"/>
      <c r="L47" s="11"/>
      <c r="M47" s="11"/>
      <c r="N47" s="11"/>
      <c r="O47" s="11"/>
      <c r="P47" s="11"/>
      <c r="Q47" s="11"/>
      <c r="R47" s="11"/>
      <c r="S47" s="16"/>
      <c r="T47" s="11"/>
      <c r="U47" s="11"/>
      <c r="V47" s="2"/>
      <c r="W47" s="2"/>
      <c r="X47" s="11"/>
    </row>
    <row r="48" spans="2:27" x14ac:dyDescent="0.3">
      <c r="B48" s="2"/>
      <c r="C48" s="2"/>
      <c r="D48" s="2"/>
      <c r="E48" s="10"/>
      <c r="F48" s="2"/>
      <c r="G48" s="15"/>
      <c r="H48" s="12"/>
      <c r="I48" s="10"/>
      <c r="J48" s="2"/>
      <c r="K48" s="11"/>
      <c r="L48" s="11"/>
      <c r="M48" s="11"/>
      <c r="N48" s="11"/>
      <c r="O48" s="11"/>
      <c r="P48" s="11"/>
      <c r="Q48" s="11"/>
      <c r="R48" s="11"/>
      <c r="S48" s="16"/>
      <c r="T48" s="11"/>
      <c r="U48" s="11"/>
      <c r="V48" s="2"/>
      <c r="W48" s="2"/>
      <c r="X48" s="11"/>
    </row>
    <row r="49" spans="2:24" x14ac:dyDescent="0.3">
      <c r="B49" s="2"/>
      <c r="C49" s="2"/>
      <c r="D49" s="2"/>
      <c r="E49" s="10"/>
      <c r="F49" s="2"/>
      <c r="G49" s="15"/>
      <c r="H49" s="12"/>
      <c r="I49" s="10"/>
      <c r="J49" s="2"/>
      <c r="K49" s="2"/>
      <c r="L49" s="11"/>
      <c r="M49" s="11"/>
      <c r="N49" s="11"/>
      <c r="O49" s="11"/>
      <c r="P49" s="11"/>
      <c r="Q49" s="11"/>
      <c r="R49" s="11"/>
      <c r="S49" s="16"/>
      <c r="T49" s="11"/>
      <c r="U49" s="11"/>
      <c r="V49" s="2"/>
      <c r="W49" s="2"/>
      <c r="X49" s="11"/>
    </row>
    <row r="50" spans="2:24" x14ac:dyDescent="0.3">
      <c r="B50" s="2"/>
      <c r="C50" s="2"/>
      <c r="D50" s="2"/>
      <c r="E50" s="10"/>
      <c r="F50" s="2"/>
      <c r="G50" s="15"/>
      <c r="H50" s="12"/>
      <c r="I50" s="10"/>
      <c r="J50" s="2"/>
      <c r="K50" s="2"/>
      <c r="L50" s="11"/>
      <c r="M50" s="11"/>
      <c r="N50" s="11"/>
      <c r="O50" s="11"/>
      <c r="P50" s="11"/>
      <c r="Q50" s="11"/>
      <c r="R50" s="11"/>
      <c r="S50" s="16"/>
      <c r="T50" s="11"/>
      <c r="U50" s="11"/>
      <c r="V50" s="2"/>
      <c r="W50" s="2"/>
      <c r="X50" s="11"/>
    </row>
    <row r="51" spans="2:24" x14ac:dyDescent="0.3">
      <c r="B51" s="2"/>
      <c r="C51" s="2"/>
      <c r="D51" s="2"/>
      <c r="E51" s="10"/>
      <c r="F51" s="2"/>
      <c r="G51" s="15"/>
      <c r="H51" s="12"/>
      <c r="I51" s="10"/>
      <c r="J51" s="2"/>
      <c r="K51" s="2"/>
      <c r="L51" s="11"/>
      <c r="M51" s="11"/>
      <c r="N51" s="11"/>
      <c r="O51" s="11"/>
      <c r="P51" s="11"/>
      <c r="Q51" s="11"/>
      <c r="R51" s="11"/>
      <c r="S51" s="16"/>
      <c r="T51" s="11"/>
      <c r="U51" s="11"/>
      <c r="V51" s="2"/>
      <c r="W51" s="2"/>
      <c r="X51" s="11"/>
    </row>
    <row r="52" spans="2:24" x14ac:dyDescent="0.3">
      <c r="B52" s="2"/>
      <c r="C52" s="2"/>
      <c r="D52" s="2"/>
      <c r="E52" s="10"/>
      <c r="F52" s="2"/>
      <c r="G52" s="15"/>
      <c r="H52" s="12"/>
      <c r="I52" s="10"/>
      <c r="J52" s="2"/>
      <c r="K52" s="2"/>
      <c r="L52" s="11"/>
      <c r="M52" s="11"/>
      <c r="N52" s="11"/>
      <c r="O52" s="11"/>
      <c r="P52" s="11"/>
      <c r="Q52" s="11"/>
      <c r="R52" s="11"/>
      <c r="S52" s="16"/>
      <c r="T52" s="11"/>
      <c r="U52" s="11"/>
      <c r="V52" s="2"/>
      <c r="W52" s="2"/>
      <c r="X52" s="11"/>
    </row>
    <row r="53" spans="2:24" x14ac:dyDescent="0.3">
      <c r="B53" s="2"/>
      <c r="C53" s="2"/>
      <c r="D53" s="2"/>
      <c r="E53" s="10"/>
      <c r="F53" s="2"/>
      <c r="G53" s="15"/>
      <c r="H53" s="12"/>
      <c r="I53" s="10"/>
      <c r="J53" s="2"/>
      <c r="K53" s="2"/>
      <c r="L53" s="11"/>
      <c r="M53" s="11"/>
      <c r="N53" s="11"/>
      <c r="O53" s="11"/>
      <c r="P53" s="11"/>
      <c r="Q53" s="11"/>
      <c r="R53" s="11"/>
      <c r="S53" s="16"/>
      <c r="T53" s="11"/>
      <c r="U53" s="11"/>
      <c r="V53" s="2"/>
      <c r="W53" s="2"/>
      <c r="X53" s="11"/>
    </row>
    <row r="54" spans="2:24" x14ac:dyDescent="0.3">
      <c r="B54" s="2"/>
      <c r="C54" s="2"/>
      <c r="D54" s="2"/>
      <c r="E54" s="10"/>
      <c r="F54" s="2"/>
      <c r="G54" s="15"/>
      <c r="H54" s="12"/>
      <c r="I54" s="10"/>
      <c r="J54" s="2"/>
      <c r="K54" s="2"/>
      <c r="L54" s="11"/>
      <c r="M54" s="11"/>
      <c r="N54" s="11"/>
      <c r="O54" s="11"/>
      <c r="P54" s="11"/>
      <c r="Q54" s="11"/>
      <c r="R54" s="11"/>
      <c r="S54" s="16"/>
      <c r="T54" s="11"/>
      <c r="U54" s="11"/>
      <c r="V54" s="2"/>
      <c r="W54" s="2"/>
      <c r="X54" s="11"/>
    </row>
    <row r="55" spans="2:24" x14ac:dyDescent="0.3">
      <c r="B55" s="2"/>
      <c r="C55" s="2"/>
      <c r="D55" s="2"/>
      <c r="E55" s="10"/>
      <c r="F55" s="2"/>
      <c r="G55" s="15"/>
      <c r="H55" s="12"/>
      <c r="I55" s="10"/>
      <c r="J55" s="2"/>
      <c r="K55" s="2"/>
      <c r="L55" s="11"/>
      <c r="M55" s="11"/>
      <c r="N55" s="11"/>
      <c r="O55" s="11"/>
      <c r="P55" s="11"/>
      <c r="Q55" s="11"/>
      <c r="R55" s="11"/>
      <c r="S55" s="16"/>
      <c r="T55" s="11"/>
      <c r="U55" s="11"/>
      <c r="V55" s="2"/>
      <c r="W55" s="2"/>
      <c r="X55" s="11"/>
    </row>
    <row r="56" spans="2:24" x14ac:dyDescent="0.3">
      <c r="B56" s="2"/>
      <c r="C56" s="2"/>
      <c r="D56" s="2"/>
      <c r="E56" s="10"/>
      <c r="F56" s="2"/>
      <c r="G56" s="15"/>
      <c r="H56" s="12"/>
      <c r="I56" s="10"/>
      <c r="J56" s="2"/>
      <c r="K56" s="2"/>
      <c r="L56" s="11"/>
      <c r="M56" s="11"/>
      <c r="N56" s="11"/>
      <c r="O56" s="11"/>
      <c r="P56" s="11"/>
      <c r="Q56" s="11"/>
      <c r="R56" s="11"/>
      <c r="S56" s="16"/>
      <c r="T56" s="11"/>
      <c r="U56" s="11"/>
      <c r="V56" s="2"/>
      <c r="W56" s="2"/>
      <c r="X56" s="11"/>
    </row>
    <row r="57" spans="2:24" x14ac:dyDescent="0.3">
      <c r="B57" s="2"/>
      <c r="C57" s="2"/>
      <c r="D57" s="2"/>
      <c r="E57" s="10"/>
      <c r="F57" s="2"/>
      <c r="G57" s="15"/>
      <c r="H57" s="12"/>
      <c r="I57" s="10"/>
      <c r="J57" s="2"/>
      <c r="K57" s="2"/>
      <c r="L57" s="11"/>
      <c r="M57" s="11"/>
      <c r="N57" s="11"/>
      <c r="O57" s="11"/>
      <c r="P57" s="11"/>
      <c r="Q57" s="11"/>
      <c r="R57" s="11"/>
      <c r="S57" s="16"/>
      <c r="T57" s="11"/>
      <c r="U57" s="11"/>
      <c r="V57" s="2"/>
      <c r="W57" s="2"/>
      <c r="X57" s="11"/>
    </row>
    <row r="58" spans="2:24" x14ac:dyDescent="0.3">
      <c r="B58" s="2"/>
      <c r="C58" s="2"/>
      <c r="D58" s="2"/>
      <c r="E58" s="10"/>
      <c r="F58" s="2"/>
      <c r="G58" s="15"/>
      <c r="H58" s="12"/>
      <c r="I58" s="10"/>
      <c r="J58" s="2"/>
      <c r="K58" s="2"/>
      <c r="L58" s="11"/>
      <c r="M58" s="11"/>
      <c r="N58" s="11"/>
      <c r="O58" s="11"/>
      <c r="P58" s="11"/>
      <c r="Q58" s="11"/>
      <c r="R58" s="11"/>
      <c r="S58" s="16"/>
      <c r="T58" s="11"/>
      <c r="U58" s="11"/>
      <c r="V58" s="2"/>
      <c r="W58" s="2"/>
      <c r="X58" s="11"/>
    </row>
    <row r="59" spans="2:24" x14ac:dyDescent="0.3">
      <c r="B59" s="2"/>
      <c r="C59" s="2"/>
      <c r="D59" s="2"/>
      <c r="E59" s="10"/>
      <c r="F59" s="2"/>
      <c r="G59" s="15"/>
      <c r="H59" s="12"/>
      <c r="I59" s="10"/>
      <c r="J59" s="2"/>
      <c r="K59" s="2"/>
      <c r="L59" s="11"/>
      <c r="M59" s="11"/>
      <c r="N59" s="11"/>
      <c r="O59" s="11"/>
      <c r="P59" s="11"/>
      <c r="Q59" s="11"/>
      <c r="R59" s="11"/>
      <c r="S59" s="16"/>
      <c r="T59" s="11"/>
      <c r="U59" s="11"/>
      <c r="V59" s="2"/>
      <c r="W59" s="2"/>
      <c r="X59" s="11"/>
    </row>
    <row r="60" spans="2:24" x14ac:dyDescent="0.3">
      <c r="B60" s="2"/>
      <c r="C60" s="2"/>
      <c r="D60" s="2"/>
      <c r="E60" s="10"/>
      <c r="F60" s="2"/>
      <c r="G60" s="15"/>
      <c r="H60" s="12"/>
      <c r="I60" s="10"/>
      <c r="J60" s="2"/>
      <c r="K60" s="2"/>
      <c r="L60" s="11"/>
      <c r="M60" s="11"/>
      <c r="N60" s="11"/>
      <c r="O60" s="11"/>
      <c r="P60" s="11"/>
      <c r="Q60" s="11"/>
      <c r="R60" s="11"/>
      <c r="S60" s="16"/>
      <c r="T60" s="11"/>
      <c r="U60" s="11"/>
      <c r="V60" s="2"/>
      <c r="W60" s="2"/>
      <c r="X60" s="11"/>
    </row>
  </sheetData>
  <mergeCells count="1">
    <mergeCell ref="L8:P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D60"/>
  <sheetViews>
    <sheetView topLeftCell="A49" zoomScale="110" zoomScaleNormal="110" workbookViewId="0">
      <selection activeCell="G78" sqref="G78"/>
    </sheetView>
  </sheetViews>
  <sheetFormatPr defaultRowHeight="14.4" x14ac:dyDescent="0.3"/>
  <cols>
    <col min="1" max="1" width="2.109375" customWidth="1"/>
    <col min="9" max="9" width="9.33203125" customWidth="1"/>
    <col min="11" max="11" width="10.33203125" customWidth="1"/>
    <col min="15" max="15" width="11.6640625" customWidth="1"/>
  </cols>
  <sheetData>
    <row r="2" spans="2:30" x14ac:dyDescent="0.3">
      <c r="B2" s="1" t="s">
        <v>0</v>
      </c>
      <c r="P2" s="24" t="s">
        <v>24</v>
      </c>
      <c r="Q2" s="17"/>
    </row>
    <row r="3" spans="2:30" x14ac:dyDescent="0.3">
      <c r="P3" s="18" t="s">
        <v>25</v>
      </c>
      <c r="Q3" s="19" t="s">
        <v>2</v>
      </c>
      <c r="AA3" s="38"/>
    </row>
    <row r="4" spans="2:30" x14ac:dyDescent="0.3">
      <c r="B4" s="6" t="s">
        <v>16</v>
      </c>
      <c r="C4" s="6" t="s">
        <v>17</v>
      </c>
      <c r="D4" s="7" t="s">
        <v>18</v>
      </c>
      <c r="E4" s="7" t="s">
        <v>19</v>
      </c>
      <c r="F4" s="6" t="s">
        <v>5</v>
      </c>
      <c r="G4" s="7" t="s">
        <v>28</v>
      </c>
      <c r="H4" s="9" t="s">
        <v>20</v>
      </c>
      <c r="P4" s="20">
        <v>0</v>
      </c>
      <c r="Q4" s="21">
        <v>0</v>
      </c>
    </row>
    <row r="5" spans="2:30" x14ac:dyDescent="0.3">
      <c r="B5" s="3">
        <v>0.44800000000000001</v>
      </c>
      <c r="C5" s="3">
        <v>0.06</v>
      </c>
      <c r="D5" s="3">
        <v>1.1000000000000001</v>
      </c>
      <c r="E5" s="3">
        <v>2.15</v>
      </c>
      <c r="F5" s="3">
        <v>125</v>
      </c>
      <c r="G5" s="34">
        <v>150</v>
      </c>
      <c r="H5" s="3">
        <v>5</v>
      </c>
      <c r="I5" s="35"/>
      <c r="J5" s="35"/>
      <c r="P5" s="22">
        <v>200</v>
      </c>
      <c r="Q5" s="23">
        <f>P5*D5</f>
        <v>220.00000000000003</v>
      </c>
    </row>
    <row r="6" spans="2:30" s="2" customFormat="1" x14ac:dyDescent="0.3">
      <c r="B6" s="3"/>
      <c r="C6" s="3"/>
      <c r="D6" s="3"/>
      <c r="E6" s="3"/>
      <c r="F6" s="3" t="s">
        <v>1</v>
      </c>
      <c r="G6" s="3" t="s">
        <v>1</v>
      </c>
      <c r="H6" s="3" t="s">
        <v>1</v>
      </c>
      <c r="I6" s="35"/>
      <c r="J6" s="35"/>
    </row>
    <row r="7" spans="2:30" s="2" customFormat="1" x14ac:dyDescent="0.3"/>
    <row r="8" spans="2:30" s="2" customFormat="1" x14ac:dyDescent="0.3">
      <c r="B8" s="40">
        <v>1</v>
      </c>
      <c r="C8" s="40">
        <v>2</v>
      </c>
      <c r="D8" s="40">
        <v>3</v>
      </c>
      <c r="E8" s="40">
        <v>4</v>
      </c>
      <c r="F8" s="40">
        <v>5</v>
      </c>
      <c r="G8" s="40">
        <v>6</v>
      </c>
      <c r="H8" s="40">
        <v>7</v>
      </c>
      <c r="I8" s="40"/>
      <c r="J8" s="40"/>
      <c r="K8" s="40"/>
      <c r="L8" s="41">
        <v>8</v>
      </c>
      <c r="M8" s="41"/>
      <c r="N8" s="41"/>
      <c r="O8" s="41"/>
      <c r="P8" s="41"/>
      <c r="Q8" s="40">
        <v>9</v>
      </c>
      <c r="R8" s="40">
        <v>10</v>
      </c>
      <c r="S8" s="40">
        <v>11</v>
      </c>
      <c r="T8" s="40">
        <v>12</v>
      </c>
      <c r="U8" s="40"/>
      <c r="V8" s="40"/>
      <c r="W8" s="40">
        <v>13</v>
      </c>
      <c r="X8" s="40">
        <v>14</v>
      </c>
      <c r="Z8" s="26" t="s">
        <v>32</v>
      </c>
      <c r="AA8" s="36">
        <f>$E$5+(B5-C5)*LN(G5)+(C5*LN(F5))</f>
        <v>4.3838253183474851</v>
      </c>
      <c r="AC8" s="37" t="s">
        <v>33</v>
      </c>
      <c r="AD8" s="36">
        <f>AA8-(B5-C5)*LN(2)</f>
        <v>4.1148842122902263</v>
      </c>
    </row>
    <row r="9" spans="2:30" s="2" customFormat="1" x14ac:dyDescent="0.3">
      <c r="B9" s="4" t="s">
        <v>4</v>
      </c>
      <c r="C9" s="4" t="s">
        <v>5</v>
      </c>
      <c r="D9" s="4" t="s">
        <v>6</v>
      </c>
      <c r="E9" s="5" t="s">
        <v>7</v>
      </c>
      <c r="F9" s="5" t="s">
        <v>2</v>
      </c>
      <c r="G9" s="6" t="s">
        <v>8</v>
      </c>
      <c r="H9" s="5" t="s">
        <v>9</v>
      </c>
      <c r="I9" s="7" t="s">
        <v>29</v>
      </c>
      <c r="J9" s="5" t="s">
        <v>30</v>
      </c>
      <c r="K9" s="5" t="s">
        <v>31</v>
      </c>
      <c r="L9" s="3" t="s">
        <v>34</v>
      </c>
      <c r="M9" s="3" t="s">
        <v>21</v>
      </c>
      <c r="N9" s="3" t="s">
        <v>27</v>
      </c>
      <c r="O9" s="3" t="s">
        <v>22</v>
      </c>
      <c r="P9" s="5" t="s">
        <v>10</v>
      </c>
      <c r="Q9" s="5" t="s">
        <v>11</v>
      </c>
      <c r="R9" s="5" t="s">
        <v>12</v>
      </c>
      <c r="S9" s="13" t="s">
        <v>3</v>
      </c>
      <c r="T9" s="3" t="s">
        <v>23</v>
      </c>
      <c r="U9" s="3" t="s">
        <v>26</v>
      </c>
      <c r="V9" s="5" t="s">
        <v>13</v>
      </c>
      <c r="W9" s="5" t="s">
        <v>14</v>
      </c>
      <c r="X9" s="6" t="s">
        <v>15</v>
      </c>
      <c r="Z9" s="25" t="s">
        <v>25</v>
      </c>
      <c r="AA9" s="27" t="s">
        <v>3</v>
      </c>
      <c r="AC9" s="25" t="s">
        <v>25</v>
      </c>
      <c r="AD9" s="27" t="s">
        <v>3</v>
      </c>
    </row>
    <row r="10" spans="2:30" s="2" customFormat="1" x14ac:dyDescent="0.3">
      <c r="B10" s="2">
        <v>0</v>
      </c>
      <c r="C10" s="2">
        <v>0</v>
      </c>
      <c r="D10" s="2">
        <f>B10-C10</f>
        <v>0</v>
      </c>
      <c r="E10" s="10">
        <v>96</v>
      </c>
      <c r="F10" s="2">
        <v>0</v>
      </c>
      <c r="Q10" s="2">
        <v>0</v>
      </c>
      <c r="S10" s="16">
        <f>E5</f>
        <v>2.15</v>
      </c>
      <c r="V10" s="2">
        <v>0</v>
      </c>
      <c r="Z10" s="2">
        <v>60</v>
      </c>
      <c r="AA10" s="12">
        <f>$AA$8-$B$5*LN(Z10)</f>
        <v>2.5495589544719843</v>
      </c>
      <c r="AC10" s="2">
        <v>60</v>
      </c>
      <c r="AD10" s="12">
        <f>$AD$8-$B$5*LN(AC10)</f>
        <v>2.2806178484147255</v>
      </c>
    </row>
    <row r="11" spans="2:30" s="2" customFormat="1" x14ac:dyDescent="0.3">
      <c r="B11" s="2">
        <f>B10+$F$5</f>
        <v>125</v>
      </c>
      <c r="C11" s="2">
        <f t="shared" ref="C11:C54" si="0">$F$5</f>
        <v>125</v>
      </c>
      <c r="D11" s="2">
        <f t="shared" ref="D11:D45" si="1">B11-C11</f>
        <v>0</v>
      </c>
      <c r="E11" s="10">
        <f t="shared" ref="E11:E45" si="2">(B11+2*C11)/3</f>
        <v>125</v>
      </c>
      <c r="F11" s="2">
        <f t="shared" ref="F11:F45" si="3">D11</f>
        <v>0</v>
      </c>
      <c r="G11" s="14">
        <f t="shared" ref="G11:G45" si="4">F11/E11</f>
        <v>0</v>
      </c>
      <c r="I11" s="10">
        <f>E11*($D$5*$D$5+G11*G11)/($D$5*$D$5)</f>
        <v>125</v>
      </c>
      <c r="J11" s="2">
        <f>IF(I11&gt;$G$5,1,0)</f>
        <v>0</v>
      </c>
      <c r="K11" s="11">
        <f>$C$5*M11/(1+$S$10)</f>
        <v>0</v>
      </c>
      <c r="L11" s="11">
        <f>($B$5/(1+$S$10))</f>
        <v>0.14222222222222222</v>
      </c>
      <c r="M11" s="11">
        <f>(E11-E11)/E11</f>
        <v>0</v>
      </c>
      <c r="N11" s="11">
        <f>(1-$C$5/$B$5)</f>
        <v>0.8660714285714286</v>
      </c>
      <c r="O11" s="11">
        <f t="shared" ref="O11:O45" si="5">(2*G11*H11/($D$5*$D$5+G11*G11))</f>
        <v>0</v>
      </c>
      <c r="P11" s="11">
        <f>IF(J11=1,L11*(M11+N11*O11),K11)</f>
        <v>0</v>
      </c>
      <c r="Q11" s="11">
        <f>P11+Q10</f>
        <v>0</v>
      </c>
      <c r="R11" s="11">
        <f>P11*(1+$S$10)</f>
        <v>0</v>
      </c>
      <c r="S11" s="16">
        <f>S10-R11</f>
        <v>2.15</v>
      </c>
      <c r="T11" s="11">
        <f>($B$5-$C$5)/(1+$S$10)</f>
        <v>0.12317460317460319</v>
      </c>
      <c r="U11" s="11">
        <f t="shared" ref="U11:U45" si="6">2*G11/($D$5*$D$5-G11*G11)</f>
        <v>0</v>
      </c>
      <c r="V11" s="2">
        <f>T11*(M11+O11)*U11</f>
        <v>0</v>
      </c>
      <c r="W11" s="2">
        <f>V11+V10</f>
        <v>0</v>
      </c>
      <c r="X11" s="11">
        <f>W11+Q11/3</f>
        <v>0</v>
      </c>
      <c r="Z11" s="2">
        <v>70</v>
      </c>
      <c r="AA11" s="12">
        <f>$AA$8-$B$5*LN(Z11)</f>
        <v>2.480499449909372</v>
      </c>
      <c r="AC11" s="2">
        <v>70</v>
      </c>
      <c r="AD11" s="12">
        <f t="shared" ref="AD11:AD23" si="7">$AD$8-$B$5*LN(AC11)</f>
        <v>2.2115583438521131</v>
      </c>
    </row>
    <row r="12" spans="2:30" s="2" customFormat="1" x14ac:dyDescent="0.3">
      <c r="B12" s="2">
        <f>B11+$H$5</f>
        <v>130</v>
      </c>
      <c r="C12" s="2">
        <f t="shared" si="0"/>
        <v>125</v>
      </c>
      <c r="D12" s="2">
        <f t="shared" si="1"/>
        <v>5</v>
      </c>
      <c r="E12" s="10">
        <f>(B12+2*C12)/3</f>
        <v>126.66666666666667</v>
      </c>
      <c r="F12" s="2">
        <f t="shared" si="3"/>
        <v>5</v>
      </c>
      <c r="G12" s="15">
        <f t="shared" si="4"/>
        <v>3.9473684210526314E-2</v>
      </c>
      <c r="H12" s="12">
        <f>G12-G11</f>
        <v>3.9473684210526314E-2</v>
      </c>
      <c r="I12" s="10">
        <f>E12*($D$5*$D$5+G12*G12)/($D$5*$D$5)</f>
        <v>126.82978106423081</v>
      </c>
      <c r="J12" s="2">
        <f t="shared" ref="J12:J45" si="8">IF(I12&gt;$G$5,1,0)</f>
        <v>0</v>
      </c>
      <c r="K12" s="11">
        <f>$C$5*M12/(1+$S$10)</f>
        <v>2.506265664160408E-4</v>
      </c>
      <c r="L12" s="11">
        <f t="shared" ref="L12:L54" si="9">($B$5/(1+$S$10))</f>
        <v>0.14222222222222222</v>
      </c>
      <c r="M12" s="11">
        <f>(E12-E11)/E12</f>
        <v>1.3157894736842143E-2</v>
      </c>
      <c r="N12" s="11">
        <f t="shared" ref="N12:N54" si="10">(1-$C$5/$B$5)</f>
        <v>0.8660714285714286</v>
      </c>
      <c r="O12" s="11">
        <f t="shared" si="5"/>
        <v>2.5721781776403404E-3</v>
      </c>
      <c r="P12" s="11">
        <f>IF(J12=1,L12*(M12+N12*O12),K12)</f>
        <v>2.506265664160408E-4</v>
      </c>
      <c r="Q12" s="11">
        <f>P12+Q11</f>
        <v>2.506265664160408E-4</v>
      </c>
      <c r="R12" s="11">
        <f>P12*(1+$S$10)</f>
        <v>7.8947368421052847E-4</v>
      </c>
      <c r="S12" s="16">
        <f t="shared" ref="S12:S23" si="11">S11-R12</f>
        <v>2.1492105263157892</v>
      </c>
      <c r="T12" s="11">
        <f t="shared" ref="T12:T54" si="12">($B$5-$C$5)/(1+$S$10)</f>
        <v>0.12317460317460319</v>
      </c>
      <c r="U12" s="11">
        <f t="shared" si="6"/>
        <v>6.5329887277290971E-2</v>
      </c>
      <c r="V12" s="2">
        <f>T12*(M12+O12)*U12</f>
        <v>1.2657962840072475E-4</v>
      </c>
      <c r="W12" s="11">
        <f>V12+W11</f>
        <v>1.2657962840072475E-4</v>
      </c>
      <c r="X12" s="11">
        <f>W12+Q12/3</f>
        <v>2.1012181720607168E-4</v>
      </c>
      <c r="Z12" s="2">
        <v>80</v>
      </c>
      <c r="AA12" s="12">
        <f t="shared" ref="AA12:AA23" si="13">$AA$8-$B$5*LN(Z12)</f>
        <v>2.4206773860135864</v>
      </c>
      <c r="AC12" s="2">
        <v>80</v>
      </c>
      <c r="AD12" s="12">
        <f>$AD$8-$B$5*LN(AC12)</f>
        <v>2.1517362799563275</v>
      </c>
    </row>
    <row r="13" spans="2:30" s="2" customFormat="1" x14ac:dyDescent="0.3">
      <c r="B13" s="2">
        <f t="shared" ref="B13:B54" si="14">B12+$H$5</f>
        <v>135</v>
      </c>
      <c r="C13" s="2">
        <f t="shared" si="0"/>
        <v>125</v>
      </c>
      <c r="D13" s="2">
        <f t="shared" si="1"/>
        <v>10</v>
      </c>
      <c r="E13" s="10">
        <f t="shared" si="2"/>
        <v>128.33333333333334</v>
      </c>
      <c r="F13" s="2">
        <f t="shared" si="3"/>
        <v>10</v>
      </c>
      <c r="G13" s="15">
        <f t="shared" si="4"/>
        <v>7.792207792207792E-2</v>
      </c>
      <c r="H13" s="12">
        <f t="shared" ref="H13:H45" si="15">G13-G12</f>
        <v>3.8448393711551607E-2</v>
      </c>
      <c r="I13" s="10">
        <f t="shared" ref="I13:I45" si="16">E13*($D$5*$D$5+G13*G13)/($D$5*$D$5)</f>
        <v>128.97731744839183</v>
      </c>
      <c r="J13" s="2">
        <f t="shared" si="8"/>
        <v>0</v>
      </c>
      <c r="K13" s="11">
        <f t="shared" ref="K13:K45" si="17">$C$5*M13/(1+$S$10)</f>
        <v>2.4737167594310517E-4</v>
      </c>
      <c r="L13" s="11">
        <f t="shared" si="9"/>
        <v>0.14222222222222222</v>
      </c>
      <c r="M13" s="11">
        <f>(E13-E12)/E13</f>
        <v>1.2987012987013023E-2</v>
      </c>
      <c r="N13" s="11">
        <f t="shared" si="10"/>
        <v>0.8660714285714286</v>
      </c>
      <c r="O13" s="11">
        <f t="shared" si="5"/>
        <v>4.9273054551987111E-3</v>
      </c>
      <c r="P13" s="11">
        <f>IF(J13=1,L13*(M13+N13*O13),K13)</f>
        <v>2.4737167594310517E-4</v>
      </c>
      <c r="Q13" s="11">
        <f t="shared" ref="Q13:Q27" si="18">P13+Q12</f>
        <v>4.9799824235914592E-4</v>
      </c>
      <c r="R13" s="11">
        <f>P13*(1+$S$10)</f>
        <v>7.7922077922078128E-4</v>
      </c>
      <c r="S13" s="16">
        <f>S12-R13</f>
        <v>2.1484313055365685</v>
      </c>
      <c r="T13" s="11">
        <f t="shared" si="12"/>
        <v>0.12317460317460319</v>
      </c>
      <c r="U13" s="11">
        <f t="shared" si="6"/>
        <v>0.12944639252236942</v>
      </c>
      <c r="V13" s="2">
        <f t="shared" ref="V13:V45" si="19">T13*(M13+O13)*U13</f>
        <v>2.8563499427759032E-4</v>
      </c>
      <c r="W13" s="11">
        <f t="shared" ref="W13:W45" si="20">V13+W12</f>
        <v>4.122146226783151E-4</v>
      </c>
      <c r="X13" s="11">
        <f>W13+Q13/3</f>
        <v>5.7821403679803041E-4</v>
      </c>
      <c r="Z13" s="2">
        <v>90</v>
      </c>
      <c r="AA13" s="12">
        <f t="shared" si="13"/>
        <v>2.3679105860395264</v>
      </c>
      <c r="AC13" s="2">
        <v>90</v>
      </c>
      <c r="AD13" s="12">
        <f t="shared" si="7"/>
        <v>2.0989694799822676</v>
      </c>
    </row>
    <row r="14" spans="2:30" s="2" customFormat="1" ht="16.2" customHeight="1" x14ac:dyDescent="0.3">
      <c r="B14" s="2">
        <f t="shared" si="14"/>
        <v>140</v>
      </c>
      <c r="C14" s="2">
        <f t="shared" si="0"/>
        <v>125</v>
      </c>
      <c r="D14" s="2">
        <f t="shared" si="1"/>
        <v>15</v>
      </c>
      <c r="E14" s="10">
        <f t="shared" si="2"/>
        <v>130</v>
      </c>
      <c r="F14" s="2">
        <f>D14</f>
        <v>15</v>
      </c>
      <c r="G14" s="15">
        <f>F14/E14</f>
        <v>0.11538461538461539</v>
      </c>
      <c r="H14" s="12">
        <f t="shared" si="15"/>
        <v>3.7462537462537471E-2</v>
      </c>
      <c r="I14" s="10">
        <f>E14*($D$5*$D$5+G14*G14)/($D$5*$D$5)</f>
        <v>131.43038779402414</v>
      </c>
      <c r="J14" s="2">
        <f t="shared" si="8"/>
        <v>0</v>
      </c>
      <c r="K14" s="11">
        <f t="shared" si="17"/>
        <v>2.4420024420024279E-4</v>
      </c>
      <c r="L14" s="11">
        <f t="shared" si="9"/>
        <v>0.14222222222222222</v>
      </c>
      <c r="M14" s="11">
        <f>(E14-E13)/E14</f>
        <v>1.2820512820512747E-2</v>
      </c>
      <c r="N14" s="11">
        <f t="shared" si="10"/>
        <v>0.8660714285714286</v>
      </c>
      <c r="O14" s="11">
        <f t="shared" si="5"/>
        <v>7.0670357020361872E-3</v>
      </c>
      <c r="P14" s="11">
        <f t="shared" ref="P14:P45" si="21">IF(J14=1,L14*(M14+N14*O14),K14)</f>
        <v>2.4420024420024279E-4</v>
      </c>
      <c r="Q14" s="11">
        <f t="shared" si="18"/>
        <v>7.4219848655938871E-4</v>
      </c>
      <c r="R14" s="11">
        <f>P14*(1+$S$10)</f>
        <v>7.6923076923076478E-4</v>
      </c>
      <c r="S14" s="16">
        <f>S13-R14</f>
        <v>2.1476620747673376</v>
      </c>
      <c r="T14" s="11">
        <f t="shared" si="12"/>
        <v>0.12317460317460319</v>
      </c>
      <c r="U14" s="11">
        <f t="shared" si="6"/>
        <v>0.19284018987341769</v>
      </c>
      <c r="V14" s="2">
        <f t="shared" si="19"/>
        <v>4.7238921577257015E-4</v>
      </c>
      <c r="W14" s="11">
        <f t="shared" si="20"/>
        <v>8.8460383845088519E-4</v>
      </c>
      <c r="X14" s="11">
        <f t="shared" ref="X14:X45" si="22">W14+Q14/3</f>
        <v>1.1320033339706813E-3</v>
      </c>
      <c r="Z14" s="2">
        <v>100</v>
      </c>
      <c r="AA14" s="12">
        <f t="shared" si="13"/>
        <v>2.32070907502482</v>
      </c>
      <c r="AC14" s="2">
        <v>100</v>
      </c>
      <c r="AD14" s="12">
        <f t="shared" si="7"/>
        <v>2.0517679689675612</v>
      </c>
    </row>
    <row r="15" spans="2:30" s="2" customFormat="1" ht="15" customHeight="1" x14ac:dyDescent="0.3">
      <c r="B15" s="2">
        <f t="shared" si="14"/>
        <v>145</v>
      </c>
      <c r="C15" s="2">
        <f t="shared" si="0"/>
        <v>125</v>
      </c>
      <c r="D15" s="2">
        <f t="shared" si="1"/>
        <v>20</v>
      </c>
      <c r="E15" s="10">
        <f t="shared" si="2"/>
        <v>131.66666666666666</v>
      </c>
      <c r="F15" s="2">
        <f t="shared" si="3"/>
        <v>20</v>
      </c>
      <c r="G15" s="15">
        <f t="shared" si="4"/>
        <v>0.15189873417721519</v>
      </c>
      <c r="H15" s="12">
        <f t="shared" si="15"/>
        <v>3.6514118792599803E-2</v>
      </c>
      <c r="I15" s="10">
        <f t="shared" si="16"/>
        <v>134.1773895456289</v>
      </c>
      <c r="J15" s="2">
        <f t="shared" si="8"/>
        <v>0</v>
      </c>
      <c r="K15" s="11">
        <f>$C$5*M15/(1+$S$10)</f>
        <v>2.4110910186859417E-4</v>
      </c>
      <c r="L15" s="11">
        <f t="shared" si="9"/>
        <v>0.14222222222222222</v>
      </c>
      <c r="M15" s="11">
        <f t="shared" ref="M15:M24" si="23">(E15-E14)/E15</f>
        <v>1.2658227848101195E-2</v>
      </c>
      <c r="N15" s="11">
        <f t="shared" si="10"/>
        <v>0.8660714285714286</v>
      </c>
      <c r="O15" s="11">
        <f t="shared" si="5"/>
        <v>8.9961379579746401E-3</v>
      </c>
      <c r="P15" s="11">
        <f t="shared" si="21"/>
        <v>2.4110910186859417E-4</v>
      </c>
      <c r="Q15" s="11">
        <f>P15+Q14</f>
        <v>9.8330758842798288E-4</v>
      </c>
      <c r="R15" s="11">
        <f t="shared" ref="R15:R45" si="24">P15*(1+$S$10)</f>
        <v>7.5949367088607161E-4</v>
      </c>
      <c r="S15" s="16">
        <f t="shared" si="11"/>
        <v>2.1469025810964517</v>
      </c>
      <c r="T15" s="11">
        <f t="shared" si="12"/>
        <v>0.12317460317460319</v>
      </c>
      <c r="U15" s="11">
        <f t="shared" si="6"/>
        <v>0.25595299968545854</v>
      </c>
      <c r="V15" s="2">
        <f t="shared" si="19"/>
        <v>6.8269522385025938E-4</v>
      </c>
      <c r="W15" s="11">
        <f t="shared" si="20"/>
        <v>1.5672990623011446E-3</v>
      </c>
      <c r="X15" s="11">
        <f t="shared" si="22"/>
        <v>1.8950682584438056E-3</v>
      </c>
      <c r="Z15" s="2">
        <v>110</v>
      </c>
      <c r="AA15" s="12">
        <f t="shared" si="13"/>
        <v>2.2780101144724823</v>
      </c>
      <c r="AC15" s="2">
        <v>110</v>
      </c>
      <c r="AD15" s="12">
        <f t="shared" si="7"/>
        <v>2.0090690084152234</v>
      </c>
    </row>
    <row r="16" spans="2:30" s="2" customFormat="1" ht="16.95" customHeight="1" x14ac:dyDescent="0.3">
      <c r="B16" s="2">
        <f t="shared" si="14"/>
        <v>150</v>
      </c>
      <c r="C16" s="2">
        <f t="shared" si="0"/>
        <v>125</v>
      </c>
      <c r="D16" s="2">
        <f t="shared" si="1"/>
        <v>25</v>
      </c>
      <c r="E16" s="10">
        <f t="shared" si="2"/>
        <v>133.33333333333334</v>
      </c>
      <c r="F16" s="2">
        <f t="shared" si="3"/>
        <v>25</v>
      </c>
      <c r="G16" s="15">
        <f t="shared" si="4"/>
        <v>0.1875</v>
      </c>
      <c r="H16" s="12">
        <f t="shared" si="15"/>
        <v>3.5601265822784806E-2</v>
      </c>
      <c r="I16" s="10">
        <f t="shared" si="16"/>
        <v>137.20730027548211</v>
      </c>
      <c r="J16" s="2">
        <f t="shared" si="8"/>
        <v>0</v>
      </c>
      <c r="K16" s="11">
        <f t="shared" si="17"/>
        <v>2.3809523809524078E-4</v>
      </c>
      <c r="L16" s="11">
        <f t="shared" si="9"/>
        <v>0.14222222222222222</v>
      </c>
      <c r="M16" s="11">
        <f t="shared" si="23"/>
        <v>1.2500000000000141E-2</v>
      </c>
      <c r="N16" s="11">
        <f t="shared" si="10"/>
        <v>0.8660714285714286</v>
      </c>
      <c r="O16" s="11">
        <f t="shared" si="5"/>
        <v>1.0721927214792763E-2</v>
      </c>
      <c r="P16" s="11">
        <f t="shared" si="21"/>
        <v>2.3809523809524078E-4</v>
      </c>
      <c r="Q16" s="11">
        <f t="shared" si="18"/>
        <v>1.2214028265232237E-3</v>
      </c>
      <c r="R16" s="11">
        <f t="shared" si="24"/>
        <v>7.5000000000000847E-4</v>
      </c>
      <c r="S16" s="16">
        <f t="shared" si="11"/>
        <v>2.1461525810964517</v>
      </c>
      <c r="T16" s="11">
        <f t="shared" si="12"/>
        <v>0.12317460317460319</v>
      </c>
      <c r="U16" s="11">
        <f t="shared" si="6"/>
        <v>0.31919138183269047</v>
      </c>
      <c r="V16" s="2">
        <f t="shared" si="19"/>
        <v>9.1299960195716462E-4</v>
      </c>
      <c r="W16" s="11">
        <f t="shared" si="20"/>
        <v>2.4802986642583091E-3</v>
      </c>
      <c r="X16" s="11">
        <f t="shared" si="22"/>
        <v>2.8874329397660502E-3</v>
      </c>
      <c r="Z16" s="2">
        <v>120</v>
      </c>
      <c r="AA16" s="12">
        <f t="shared" si="13"/>
        <v>2.2390290175811285</v>
      </c>
      <c r="AC16" s="2">
        <v>120</v>
      </c>
      <c r="AD16" s="12">
        <f t="shared" si="7"/>
        <v>1.9700879115238696</v>
      </c>
    </row>
    <row r="17" spans="2:30" s="2" customFormat="1" ht="13.2" customHeight="1" x14ac:dyDescent="0.3">
      <c r="B17" s="2">
        <f t="shared" si="14"/>
        <v>155</v>
      </c>
      <c r="C17" s="2">
        <f t="shared" si="0"/>
        <v>125</v>
      </c>
      <c r="D17" s="2">
        <f t="shared" si="1"/>
        <v>30</v>
      </c>
      <c r="E17" s="10">
        <f t="shared" si="2"/>
        <v>135</v>
      </c>
      <c r="F17" s="2">
        <f t="shared" si="3"/>
        <v>30</v>
      </c>
      <c r="G17" s="15">
        <f t="shared" si="4"/>
        <v>0.22222222222222221</v>
      </c>
      <c r="H17" s="12">
        <f t="shared" si="15"/>
        <v>3.472222222222221E-2</v>
      </c>
      <c r="I17" s="10">
        <f t="shared" si="16"/>
        <v>140.50964187327821</v>
      </c>
      <c r="J17" s="2">
        <f t="shared" si="8"/>
        <v>0</v>
      </c>
      <c r="K17" s="11">
        <f t="shared" si="17"/>
        <v>2.3515579071134492E-4</v>
      </c>
      <c r="L17" s="11">
        <f t="shared" si="9"/>
        <v>0.14222222222222222</v>
      </c>
      <c r="M17" s="11">
        <f t="shared" si="23"/>
        <v>1.2345679012345609E-2</v>
      </c>
      <c r="N17" s="11">
        <f t="shared" si="10"/>
        <v>0.8660714285714286</v>
      </c>
      <c r="O17" s="11">
        <f t="shared" si="5"/>
        <v>1.2253700617586504E-2</v>
      </c>
      <c r="P17" s="11">
        <f t="shared" si="21"/>
        <v>2.3515579071134492E-4</v>
      </c>
      <c r="Q17" s="11">
        <f t="shared" si="18"/>
        <v>1.4565586172345685E-3</v>
      </c>
      <c r="R17" s="11">
        <f t="shared" si="24"/>
        <v>7.4074074074073648E-4</v>
      </c>
      <c r="S17" s="16">
        <f t="shared" si="11"/>
        <v>2.145411840355711</v>
      </c>
      <c r="T17" s="11">
        <f t="shared" si="12"/>
        <v>0.12317460317460319</v>
      </c>
      <c r="U17" s="11">
        <f t="shared" si="6"/>
        <v>0.38293798532071049</v>
      </c>
      <c r="V17" s="2">
        <f t="shared" si="19"/>
        <v>1.160309304045303E-3</v>
      </c>
      <c r="W17" s="11">
        <f t="shared" si="20"/>
        <v>3.6406079683036123E-3</v>
      </c>
      <c r="X17" s="11">
        <f t="shared" si="22"/>
        <v>4.1261275073818018E-3</v>
      </c>
      <c r="Z17" s="2">
        <v>130</v>
      </c>
      <c r="AA17" s="12">
        <f t="shared" si="13"/>
        <v>2.2031698845433842</v>
      </c>
      <c r="AC17" s="2">
        <v>130</v>
      </c>
      <c r="AD17" s="12">
        <f t="shared" si="7"/>
        <v>1.9342287784861254</v>
      </c>
    </row>
    <row r="18" spans="2:30" s="2" customFormat="1" x14ac:dyDescent="0.3">
      <c r="B18" s="2">
        <f t="shared" si="14"/>
        <v>160</v>
      </c>
      <c r="C18" s="2">
        <f t="shared" si="0"/>
        <v>125</v>
      </c>
      <c r="D18" s="2">
        <f t="shared" si="1"/>
        <v>35</v>
      </c>
      <c r="E18" s="10">
        <f t="shared" si="2"/>
        <v>136.66666666666666</v>
      </c>
      <c r="F18" s="2">
        <f t="shared" si="3"/>
        <v>35</v>
      </c>
      <c r="G18" s="15">
        <f t="shared" si="4"/>
        <v>0.25609756097560976</v>
      </c>
      <c r="H18" s="12">
        <f t="shared" si="15"/>
        <v>3.3875338753387552E-2</v>
      </c>
      <c r="I18" s="10">
        <f t="shared" si="16"/>
        <v>144.07444735604381</v>
      </c>
      <c r="J18" s="2">
        <f t="shared" si="8"/>
        <v>0</v>
      </c>
      <c r="K18" s="11">
        <f t="shared" si="17"/>
        <v>2.3228803716608465E-4</v>
      </c>
      <c r="L18" s="11">
        <f t="shared" si="9"/>
        <v>0.14222222222222222</v>
      </c>
      <c r="M18" s="11">
        <f t="shared" si="23"/>
        <v>1.2195121951219443E-2</v>
      </c>
      <c r="N18" s="11">
        <f t="shared" si="10"/>
        <v>0.8660714285714286</v>
      </c>
      <c r="O18" s="11">
        <f>(2*G18*H18/($D$5*$D$5+G18*G18))</f>
        <v>1.3602206200118773E-2</v>
      </c>
      <c r="P18" s="11">
        <f t="shared" si="21"/>
        <v>2.3228803716608465E-4</v>
      </c>
      <c r="Q18" s="11">
        <f t="shared" si="18"/>
        <v>1.6888466544006532E-3</v>
      </c>
      <c r="R18" s="11">
        <f>P18*(1+$S$10)</f>
        <v>7.3170731707316661E-4</v>
      </c>
      <c r="S18" s="16">
        <f t="shared" si="11"/>
        <v>2.144680133038638</v>
      </c>
      <c r="T18" s="11">
        <f>($B$5-$C$5)/(1+$S$10)</f>
        <v>0.12317460317460319</v>
      </c>
      <c r="U18" s="11">
        <f t="shared" si="6"/>
        <v>0.44756102632344985</v>
      </c>
      <c r="V18" s="11">
        <f>T18*(M18+O18)*U18</f>
        <v>1.4221590227176235E-3</v>
      </c>
      <c r="W18" s="11">
        <f t="shared" si="20"/>
        <v>5.0627669910212354E-3</v>
      </c>
      <c r="X18" s="11">
        <f t="shared" si="22"/>
        <v>5.6257158758214534E-3</v>
      </c>
      <c r="Z18" s="2">
        <v>140</v>
      </c>
      <c r="AA18" s="12">
        <f t="shared" si="13"/>
        <v>2.169969513018517</v>
      </c>
      <c r="AC18" s="2">
        <v>140</v>
      </c>
      <c r="AD18" s="12">
        <f t="shared" si="7"/>
        <v>1.9010284069612582</v>
      </c>
    </row>
    <row r="19" spans="2:30" s="2" customFormat="1" x14ac:dyDescent="0.3">
      <c r="B19" s="2">
        <f t="shared" si="14"/>
        <v>165</v>
      </c>
      <c r="C19" s="2">
        <f t="shared" si="0"/>
        <v>125</v>
      </c>
      <c r="D19" s="2">
        <f t="shared" si="1"/>
        <v>40</v>
      </c>
      <c r="E19" s="10">
        <f t="shared" si="2"/>
        <v>138.33333333333334</v>
      </c>
      <c r="F19" s="2">
        <f t="shared" si="3"/>
        <v>40</v>
      </c>
      <c r="G19" s="15">
        <f t="shared" si="4"/>
        <v>0.28915662650602408</v>
      </c>
      <c r="H19" s="12">
        <f t="shared" si="15"/>
        <v>3.3059065530414322E-2</v>
      </c>
      <c r="I19" s="10">
        <f t="shared" si="16"/>
        <v>147.89223007733415</v>
      </c>
      <c r="J19" s="2">
        <f t="shared" si="8"/>
        <v>0</v>
      </c>
      <c r="K19" s="11">
        <f t="shared" si="17"/>
        <v>2.2948938611589472E-4</v>
      </c>
      <c r="L19" s="11">
        <f t="shared" si="9"/>
        <v>0.14222222222222222</v>
      </c>
      <c r="M19" s="11">
        <f t="shared" si="23"/>
        <v>1.2048192771084473E-2</v>
      </c>
      <c r="N19" s="11">
        <f t="shared" si="10"/>
        <v>0.8660714285714286</v>
      </c>
      <c r="O19" s="11">
        <f t="shared" si="5"/>
        <v>1.4779162770829173E-2</v>
      </c>
      <c r="P19" s="11">
        <f t="shared" si="21"/>
        <v>2.2948938611589472E-4</v>
      </c>
      <c r="Q19" s="11">
        <f t="shared" si="18"/>
        <v>1.9183360405165479E-3</v>
      </c>
      <c r="R19" s="11">
        <f t="shared" si="24"/>
        <v>7.2289156626506839E-4</v>
      </c>
      <c r="S19" s="16">
        <f t="shared" si="11"/>
        <v>2.1439572414723731</v>
      </c>
      <c r="T19" s="11">
        <f t="shared" si="12"/>
        <v>0.12317460317460319</v>
      </c>
      <c r="U19" s="11">
        <f t="shared" si="6"/>
        <v>0.51342257229348076</v>
      </c>
      <c r="V19" s="11">
        <f t="shared" si="19"/>
        <v>1.6965786404388877E-3</v>
      </c>
      <c r="W19" s="11">
        <f t="shared" si="20"/>
        <v>6.7593456314601228E-3</v>
      </c>
      <c r="X19" s="11">
        <f t="shared" si="22"/>
        <v>7.3987909782989719E-3</v>
      </c>
      <c r="Z19" s="2">
        <v>150</v>
      </c>
      <c r="AA19" s="12">
        <f t="shared" si="13"/>
        <v>2.1390607065923626</v>
      </c>
      <c r="AC19" s="2">
        <v>150</v>
      </c>
      <c r="AD19" s="12">
        <f t="shared" si="7"/>
        <v>1.8701196005351037</v>
      </c>
    </row>
    <row r="20" spans="2:30" s="2" customFormat="1" x14ac:dyDescent="0.3">
      <c r="B20" s="2">
        <f t="shared" si="14"/>
        <v>170</v>
      </c>
      <c r="C20" s="2">
        <f t="shared" si="0"/>
        <v>125</v>
      </c>
      <c r="D20" s="2">
        <f t="shared" si="1"/>
        <v>45</v>
      </c>
      <c r="E20" s="10">
        <f t="shared" si="2"/>
        <v>140</v>
      </c>
      <c r="F20" s="2">
        <f t="shared" si="3"/>
        <v>45</v>
      </c>
      <c r="G20" s="15">
        <f t="shared" si="4"/>
        <v>0.32142857142857145</v>
      </c>
      <c r="H20" s="12">
        <f t="shared" si="15"/>
        <v>3.2271944922547369E-2</v>
      </c>
      <c r="I20" s="10">
        <f t="shared" si="16"/>
        <v>151.95395513577333</v>
      </c>
      <c r="J20" s="2">
        <f t="shared" si="8"/>
        <v>1</v>
      </c>
      <c r="K20" s="11">
        <f t="shared" si="17"/>
        <v>2.2675736961451118E-4</v>
      </c>
      <c r="L20" s="11">
        <f>($B$5/(1+$S$10))</f>
        <v>0.14222222222222222</v>
      </c>
      <c r="M20" s="11">
        <f>(E20-E19)/E20</f>
        <v>1.1904761904761836E-2</v>
      </c>
      <c r="N20" s="11">
        <f t="shared" si="10"/>
        <v>0.8660714285714286</v>
      </c>
      <c r="O20" s="11">
        <f t="shared" si="5"/>
        <v>1.5796841848572191E-2</v>
      </c>
      <c r="P20" s="11">
        <f t="shared" si="21"/>
        <v>3.638891419231528E-3</v>
      </c>
      <c r="Q20" s="11">
        <f t="shared" si="18"/>
        <v>5.5572274597480761E-3</v>
      </c>
      <c r="R20" s="11">
        <f t="shared" si="24"/>
        <v>1.1462507970579313E-2</v>
      </c>
      <c r="S20" s="16">
        <f t="shared" si="11"/>
        <v>2.1324947335017939</v>
      </c>
      <c r="T20" s="11">
        <f t="shared" si="12"/>
        <v>0.12317460317460319</v>
      </c>
      <c r="U20" s="11">
        <f t="shared" si="6"/>
        <v>0.58088608178507217</v>
      </c>
      <c r="V20" s="11">
        <f>T20*(M20+O20)*U20</f>
        <v>1.9820611786074598E-3</v>
      </c>
      <c r="W20" s="11">
        <f t="shared" si="20"/>
        <v>8.7414068100675826E-3</v>
      </c>
      <c r="X20" s="11">
        <f t="shared" si="22"/>
        <v>1.0593815963316941E-2</v>
      </c>
      <c r="Z20" s="2">
        <v>160</v>
      </c>
      <c r="AA20" s="12">
        <f t="shared" si="13"/>
        <v>2.1101474491227306</v>
      </c>
      <c r="AC20" s="2">
        <v>160</v>
      </c>
      <c r="AD20" s="12">
        <f t="shared" si="7"/>
        <v>1.8412063430654717</v>
      </c>
    </row>
    <row r="21" spans="2:30" s="2" customFormat="1" x14ac:dyDescent="0.3">
      <c r="B21" s="2">
        <f t="shared" si="14"/>
        <v>175</v>
      </c>
      <c r="C21" s="2">
        <f t="shared" si="0"/>
        <v>125</v>
      </c>
      <c r="D21" s="2">
        <f t="shared" si="1"/>
        <v>50</v>
      </c>
      <c r="E21" s="10">
        <f t="shared" si="2"/>
        <v>141.66666666666666</v>
      </c>
      <c r="F21" s="2">
        <f t="shared" si="3"/>
        <v>50</v>
      </c>
      <c r="G21" s="15">
        <f t="shared" si="4"/>
        <v>0.35294117647058826</v>
      </c>
      <c r="H21" s="12">
        <f t="shared" si="15"/>
        <v>3.1512605042016806E-2</v>
      </c>
      <c r="I21" s="10">
        <f t="shared" si="16"/>
        <v>156.25101280181491</v>
      </c>
      <c r="J21" s="2">
        <f t="shared" si="8"/>
        <v>1</v>
      </c>
      <c r="K21" s="11">
        <f t="shared" si="17"/>
        <v>2.240896358543405E-4</v>
      </c>
      <c r="L21" s="11">
        <f t="shared" si="9"/>
        <v>0.14222222222222222</v>
      </c>
      <c r="M21" s="11">
        <f t="shared" si="23"/>
        <v>1.1764705882352875E-2</v>
      </c>
      <c r="N21" s="11">
        <f t="shared" si="10"/>
        <v>0.8660714285714286</v>
      </c>
      <c r="O21" s="11">
        <f t="shared" si="5"/>
        <v>1.6667716115459121E-2</v>
      </c>
      <c r="P21" s="11">
        <f t="shared" si="21"/>
        <v>3.726241932727691E-3</v>
      </c>
      <c r="Q21" s="11">
        <f>P21+Q20</f>
        <v>9.2834693924757662E-3</v>
      </c>
      <c r="R21" s="11">
        <f t="shared" si="24"/>
        <v>1.1737662088092226E-2</v>
      </c>
      <c r="S21" s="16">
        <f t="shared" si="11"/>
        <v>2.1207570714137018</v>
      </c>
      <c r="T21" s="11">
        <f t="shared" si="12"/>
        <v>0.12317460317460319</v>
      </c>
      <c r="U21" s="11">
        <f t="shared" si="6"/>
        <v>0.65032356785361334</v>
      </c>
      <c r="V21" s="11">
        <f t="shared" si="19"/>
        <v>2.2775321768694046E-3</v>
      </c>
      <c r="W21" s="11">
        <f t="shared" si="20"/>
        <v>1.1018938986936988E-2</v>
      </c>
      <c r="X21" s="11">
        <f t="shared" si="22"/>
        <v>1.411342878442891E-2</v>
      </c>
      <c r="Z21" s="2">
        <v>170</v>
      </c>
      <c r="AA21" s="12">
        <f t="shared" si="13"/>
        <v>2.0829876185489677</v>
      </c>
      <c r="AC21" s="2">
        <v>170</v>
      </c>
      <c r="AD21" s="12">
        <f t="shared" si="7"/>
        <v>1.8140465124917089</v>
      </c>
    </row>
    <row r="22" spans="2:30" s="2" customFormat="1" x14ac:dyDescent="0.3">
      <c r="B22" s="2">
        <f t="shared" si="14"/>
        <v>180</v>
      </c>
      <c r="C22" s="2">
        <f t="shared" si="0"/>
        <v>125</v>
      </c>
      <c r="D22" s="2">
        <f t="shared" si="1"/>
        <v>55</v>
      </c>
      <c r="E22" s="10">
        <f t="shared" si="2"/>
        <v>143.33333333333334</v>
      </c>
      <c r="F22" s="2">
        <f t="shared" si="3"/>
        <v>55</v>
      </c>
      <c r="G22" s="15">
        <f t="shared" si="4"/>
        <v>0.3837209302325581</v>
      </c>
      <c r="H22" s="12">
        <f t="shared" si="15"/>
        <v>3.0779753761969841E-2</v>
      </c>
      <c r="I22" s="10">
        <f t="shared" si="16"/>
        <v>160.77519379844961</v>
      </c>
      <c r="J22" s="2">
        <f t="shared" si="8"/>
        <v>1</v>
      </c>
      <c r="K22" s="11">
        <f>$C$5*M22/(1+$S$10)</f>
        <v>2.2148394241417751E-4</v>
      </c>
      <c r="L22" s="11">
        <f t="shared" si="9"/>
        <v>0.14222222222222222</v>
      </c>
      <c r="M22" s="11">
        <f t="shared" si="23"/>
        <v>1.1627906976744318E-2</v>
      </c>
      <c r="N22" s="11">
        <f t="shared" si="10"/>
        <v>0.8660714285714286</v>
      </c>
      <c r="O22" s="11">
        <f t="shared" si="5"/>
        <v>1.740417390766244E-2</v>
      </c>
      <c r="P22" s="11">
        <f t="shared" si="21"/>
        <v>3.7974989846839623E-3</v>
      </c>
      <c r="Q22" s="11">
        <f t="shared" si="18"/>
        <v>1.3080968377159729E-2</v>
      </c>
      <c r="R22" s="11">
        <f t="shared" si="24"/>
        <v>1.1962121801754481E-2</v>
      </c>
      <c r="S22" s="16">
        <f t="shared" si="11"/>
        <v>2.1087949496119474</v>
      </c>
      <c r="T22" s="11">
        <f t="shared" si="12"/>
        <v>0.12317460317460319</v>
      </c>
      <c r="U22" s="11">
        <f t="shared" si="6"/>
        <v>0.72212270488132524</v>
      </c>
      <c r="V22" s="11">
        <f t="shared" si="19"/>
        <v>2.5823216550201638E-3</v>
      </c>
      <c r="W22" s="11">
        <f t="shared" si="20"/>
        <v>1.3601260641957151E-2</v>
      </c>
      <c r="X22" s="11">
        <f>W22+Q22/3</f>
        <v>1.7961583434343727E-2</v>
      </c>
      <c r="Z22" s="2">
        <v>180</v>
      </c>
      <c r="AA22" s="12">
        <f t="shared" si="13"/>
        <v>2.057380649148671</v>
      </c>
      <c r="AC22" s="2">
        <v>180</v>
      </c>
      <c r="AD22" s="12">
        <f t="shared" si="7"/>
        <v>1.7884395430914122</v>
      </c>
    </row>
    <row r="23" spans="2:30" s="2" customFormat="1" x14ac:dyDescent="0.3">
      <c r="B23" s="2">
        <f t="shared" si="14"/>
        <v>185</v>
      </c>
      <c r="C23" s="2">
        <f t="shared" si="0"/>
        <v>125</v>
      </c>
      <c r="D23" s="2">
        <f t="shared" si="1"/>
        <v>60</v>
      </c>
      <c r="E23" s="10">
        <f t="shared" si="2"/>
        <v>145</v>
      </c>
      <c r="F23" s="2">
        <f t="shared" si="3"/>
        <v>60</v>
      </c>
      <c r="G23" s="15">
        <f t="shared" si="4"/>
        <v>0.41379310344827586</v>
      </c>
      <c r="H23" s="12">
        <f t="shared" si="15"/>
        <v>3.0072173215717757E-2</v>
      </c>
      <c r="I23" s="10">
        <f t="shared" si="16"/>
        <v>165.51866628669137</v>
      </c>
      <c r="J23" s="2">
        <f t="shared" si="8"/>
        <v>1</v>
      </c>
      <c r="K23" s="11">
        <f t="shared" si="17"/>
        <v>2.1893814997263149E-4</v>
      </c>
      <c r="L23" s="11">
        <f t="shared" si="9"/>
        <v>0.14222222222222222</v>
      </c>
      <c r="M23" s="11">
        <f t="shared" si="23"/>
        <v>1.1494252873563152E-2</v>
      </c>
      <c r="N23" s="11">
        <f t="shared" si="10"/>
        <v>0.8660714285714286</v>
      </c>
      <c r="O23" s="11">
        <f t="shared" si="5"/>
        <v>1.8018295777532525E-2</v>
      </c>
      <c r="P23" s="11">
        <f t="shared" si="21"/>
        <v>3.8541346187425116E-3</v>
      </c>
      <c r="Q23" s="11">
        <f t="shared" si="18"/>
        <v>1.693510299590224E-2</v>
      </c>
      <c r="R23" s="11">
        <f t="shared" si="24"/>
        <v>1.2140524049038912E-2</v>
      </c>
      <c r="S23" s="16">
        <f t="shared" si="11"/>
        <v>2.0966544255629085</v>
      </c>
      <c r="T23" s="11">
        <f t="shared" si="12"/>
        <v>0.12317460317460319</v>
      </c>
      <c r="U23" s="11">
        <f t="shared" si="6"/>
        <v>0.79669417703551915</v>
      </c>
      <c r="V23" s="11">
        <f t="shared" si="19"/>
        <v>2.8961398590490453E-3</v>
      </c>
      <c r="W23" s="11">
        <f t="shared" si="20"/>
        <v>1.6497400501006197E-2</v>
      </c>
      <c r="X23" s="11">
        <f t="shared" si="22"/>
        <v>2.2142434832973609E-2</v>
      </c>
      <c r="Z23" s="2">
        <v>190</v>
      </c>
      <c r="AA23" s="12">
        <f t="shared" si="13"/>
        <v>2.0331585340195875</v>
      </c>
      <c r="AC23" s="2">
        <v>190</v>
      </c>
      <c r="AD23" s="12">
        <f t="shared" si="7"/>
        <v>1.7642174279623286</v>
      </c>
    </row>
    <row r="24" spans="2:30" s="2" customFormat="1" x14ac:dyDescent="0.3">
      <c r="B24" s="2">
        <f t="shared" si="14"/>
        <v>190</v>
      </c>
      <c r="C24" s="2">
        <f t="shared" si="0"/>
        <v>125</v>
      </c>
      <c r="D24" s="2">
        <f t="shared" si="1"/>
        <v>65</v>
      </c>
      <c r="E24" s="10">
        <f t="shared" si="2"/>
        <v>146.66666666666666</v>
      </c>
      <c r="F24" s="2">
        <f t="shared" si="3"/>
        <v>65</v>
      </c>
      <c r="G24" s="15">
        <f t="shared" si="4"/>
        <v>0.44318181818181823</v>
      </c>
      <c r="H24" s="12">
        <f t="shared" si="15"/>
        <v>2.9388714733542376E-2</v>
      </c>
      <c r="I24" s="10">
        <f t="shared" si="16"/>
        <v>170.4739544202354</v>
      </c>
      <c r="J24" s="2">
        <f>IF(I24&gt;1.05*$G$5,1,0)</f>
        <v>1</v>
      </c>
      <c r="K24" s="11">
        <f t="shared" si="17"/>
        <v>2.1645021645021523E-4</v>
      </c>
      <c r="L24" s="11">
        <f t="shared" si="9"/>
        <v>0.14222222222222222</v>
      </c>
      <c r="M24" s="11">
        <f t="shared" si="23"/>
        <v>1.13636363636363E-2</v>
      </c>
      <c r="N24" s="11">
        <f t="shared" si="10"/>
        <v>0.8660714285714286</v>
      </c>
      <c r="O24" s="11">
        <f t="shared" si="5"/>
        <v>1.8521686964113805E-2</v>
      </c>
      <c r="P24" s="11">
        <f t="shared" si="21"/>
        <v>3.8975630580905456E-3</v>
      </c>
      <c r="Q24" s="11">
        <f t="shared" si="18"/>
        <v>2.0832666053992786E-2</v>
      </c>
      <c r="R24" s="11">
        <f t="shared" si="24"/>
        <v>1.2277323632985218E-2</v>
      </c>
      <c r="S24" s="16">
        <f>S23-R24</f>
        <v>2.0843771019299231</v>
      </c>
      <c r="T24" s="11">
        <f t="shared" si="12"/>
        <v>0.12317460317460319</v>
      </c>
      <c r="U24" s="11">
        <f t="shared" si="6"/>
        <v>0.87447956744856825</v>
      </c>
      <c r="V24" s="11">
        <f t="shared" si="19"/>
        <v>3.2190579654870063E-3</v>
      </c>
      <c r="W24" s="11">
        <f>V24+W23</f>
        <v>1.9716458466493204E-2</v>
      </c>
      <c r="X24" s="11">
        <f>W24+Q24/3</f>
        <v>2.6660680484490801E-2</v>
      </c>
      <c r="Z24" s="2">
        <v>200</v>
      </c>
      <c r="AA24" s="12">
        <f t="shared" ref="AA24" si="25">$AA$8-$B$5*LN(Z24)</f>
        <v>2.0101791381339646</v>
      </c>
      <c r="AC24" s="2">
        <v>200</v>
      </c>
      <c r="AD24" s="12">
        <f t="shared" ref="AD24" si="26">$AD$8-$B$5*LN(AC24)</f>
        <v>1.7412380320767058</v>
      </c>
    </row>
    <row r="25" spans="2:30" s="28" customFormat="1" x14ac:dyDescent="0.3">
      <c r="B25" s="28">
        <f t="shared" si="14"/>
        <v>195</v>
      </c>
      <c r="C25" s="28">
        <f t="shared" si="0"/>
        <v>125</v>
      </c>
      <c r="D25" s="28">
        <f t="shared" si="1"/>
        <v>70</v>
      </c>
      <c r="E25" s="29">
        <f t="shared" si="2"/>
        <v>148.33333333333334</v>
      </c>
      <c r="F25" s="28">
        <f t="shared" si="3"/>
        <v>70</v>
      </c>
      <c r="G25" s="30">
        <f t="shared" si="4"/>
        <v>0.47191011235955055</v>
      </c>
      <c r="H25" s="31">
        <f t="shared" si="15"/>
        <v>2.8728294177732316E-2</v>
      </c>
      <c r="I25" s="29">
        <f t="shared" si="16"/>
        <v>175.63391834586932</v>
      </c>
      <c r="J25" s="28">
        <f>IF(I25&gt;$G$5,1,0)</f>
        <v>1</v>
      </c>
      <c r="K25" s="11">
        <f t="shared" si="17"/>
        <v>2.1401819154628384E-4</v>
      </c>
      <c r="L25" s="32">
        <f t="shared" si="9"/>
        <v>0.14222222222222222</v>
      </c>
      <c r="M25" s="32">
        <f>(E25-E24)/E25</f>
        <v>1.1235955056179902E-2</v>
      </c>
      <c r="N25" s="32">
        <f t="shared" si="10"/>
        <v>0.8660714285714286</v>
      </c>
      <c r="O25" s="32">
        <f t="shared" si="5"/>
        <v>1.8925358466316142E-2</v>
      </c>
      <c r="P25" s="32">
        <f t="shared" si="21"/>
        <v>3.9291260159045266E-3</v>
      </c>
      <c r="Q25" s="32">
        <f t="shared" si="18"/>
        <v>2.4761792069897311E-2</v>
      </c>
      <c r="R25" s="32">
        <f t="shared" si="24"/>
        <v>1.2376746950099259E-2</v>
      </c>
      <c r="S25" s="33">
        <f t="shared" ref="S25:S45" si="27">S24-R25</f>
        <v>2.0720003549798238</v>
      </c>
      <c r="T25" s="32">
        <f t="shared" si="12"/>
        <v>0.12317460317460319</v>
      </c>
      <c r="U25" s="32">
        <f t="shared" si="6"/>
        <v>0.95596010950832477</v>
      </c>
      <c r="V25" s="32">
        <f t="shared" si="19"/>
        <v>3.5514948826087401E-3</v>
      </c>
      <c r="W25" s="11">
        <f t="shared" si="20"/>
        <v>2.3267953349101943E-2</v>
      </c>
      <c r="X25" s="32">
        <f t="shared" si="22"/>
        <v>3.1521884039067714E-2</v>
      </c>
      <c r="AA25" s="31"/>
    </row>
    <row r="26" spans="2:30" s="2" customFormat="1" x14ac:dyDescent="0.3">
      <c r="B26" s="2">
        <f t="shared" si="14"/>
        <v>200</v>
      </c>
      <c r="C26" s="2">
        <f t="shared" si="0"/>
        <v>125</v>
      </c>
      <c r="D26" s="2">
        <f t="shared" si="1"/>
        <v>75</v>
      </c>
      <c r="E26" s="10">
        <f t="shared" si="2"/>
        <v>150</v>
      </c>
      <c r="F26" s="2">
        <f t="shared" si="3"/>
        <v>75</v>
      </c>
      <c r="G26" s="15">
        <f t="shared" si="4"/>
        <v>0.5</v>
      </c>
      <c r="H26" s="12">
        <f t="shared" si="15"/>
        <v>2.8089887640449451E-2</v>
      </c>
      <c r="I26" s="10">
        <f t="shared" si="16"/>
        <v>180.99173553719007</v>
      </c>
      <c r="J26" s="2">
        <f t="shared" si="8"/>
        <v>1</v>
      </c>
      <c r="K26" s="11">
        <f t="shared" si="17"/>
        <v>2.1164021164021043E-4</v>
      </c>
      <c r="L26" s="11">
        <f t="shared" si="9"/>
        <v>0.14222222222222222</v>
      </c>
      <c r="M26" s="11">
        <f t="shared" ref="M26:M45" si="28">(E26-E25)/E26</f>
        <v>1.1111111111111047E-2</v>
      </c>
      <c r="N26" s="11">
        <f t="shared" si="10"/>
        <v>0.8660714285714286</v>
      </c>
      <c r="O26" s="11">
        <f t="shared" si="5"/>
        <v>1.923964906880099E-2</v>
      </c>
      <c r="P26" s="11">
        <f>IF(J26=1,L26*(M26+N26*O26),K26)</f>
        <v>3.9500830528484236E-3</v>
      </c>
      <c r="Q26" s="11">
        <f t="shared" si="18"/>
        <v>2.8711875122745735E-2</v>
      </c>
      <c r="R26" s="11">
        <f t="shared" si="24"/>
        <v>1.2442761616472535E-2</v>
      </c>
      <c r="S26" s="16">
        <f t="shared" si="27"/>
        <v>2.0595575933633512</v>
      </c>
      <c r="T26" s="11">
        <f t="shared" si="12"/>
        <v>0.12317460317460319</v>
      </c>
      <c r="U26" s="11">
        <f t="shared" si="6"/>
        <v>1.0416666666666665</v>
      </c>
      <c r="V26" s="11">
        <f t="shared" si="19"/>
        <v>3.8942112929252213E-3</v>
      </c>
      <c r="W26" s="11">
        <f t="shared" si="20"/>
        <v>2.7162164642027163E-2</v>
      </c>
      <c r="X26" s="11">
        <f t="shared" si="22"/>
        <v>3.6732789682942406E-2</v>
      </c>
      <c r="AA26" s="12"/>
    </row>
    <row r="27" spans="2:30" s="2" customFormat="1" x14ac:dyDescent="0.3">
      <c r="B27" s="2">
        <f t="shared" si="14"/>
        <v>205</v>
      </c>
      <c r="C27" s="2">
        <f t="shared" si="0"/>
        <v>125</v>
      </c>
      <c r="D27" s="2">
        <f t="shared" si="1"/>
        <v>80</v>
      </c>
      <c r="E27" s="10">
        <f t="shared" si="2"/>
        <v>151.66666666666666</v>
      </c>
      <c r="F27" s="2">
        <f t="shared" si="3"/>
        <v>80</v>
      </c>
      <c r="G27" s="15">
        <f t="shared" si="4"/>
        <v>0.52747252747252749</v>
      </c>
      <c r="H27" s="12">
        <f t="shared" si="15"/>
        <v>2.7472527472527486E-2</v>
      </c>
      <c r="I27" s="10">
        <f t="shared" si="16"/>
        <v>186.54088335906516</v>
      </c>
      <c r="J27" s="2">
        <f>IF(I27&gt;$G$5,1,0)</f>
        <v>1</v>
      </c>
      <c r="K27" s="11">
        <f t="shared" si="17"/>
        <v>2.0931449502877957E-4</v>
      </c>
      <c r="L27" s="11">
        <f t="shared" si="9"/>
        <v>0.14222222222222222</v>
      </c>
      <c r="M27" s="11">
        <f t="shared" si="28"/>
        <v>1.0989010989010927E-2</v>
      </c>
      <c r="N27" s="11">
        <f t="shared" si="10"/>
        <v>0.8660714285714286</v>
      </c>
      <c r="O27" s="11">
        <f t="shared" si="5"/>
        <v>1.9474180887552033E-2</v>
      </c>
      <c r="P27" s="11">
        <f t="shared" si="21"/>
        <v>3.9616060658562166E-3</v>
      </c>
      <c r="Q27" s="11">
        <f t="shared" si="18"/>
        <v>3.2673481188601951E-2</v>
      </c>
      <c r="R27" s="11">
        <f t="shared" si="24"/>
        <v>1.2479059107447081E-2</v>
      </c>
      <c r="S27" s="16">
        <f t="shared" si="27"/>
        <v>2.0470785342559039</v>
      </c>
      <c r="T27" s="11">
        <f t="shared" si="12"/>
        <v>0.12317460317460319</v>
      </c>
      <c r="U27" s="11">
        <f t="shared" si="6"/>
        <v>1.1321913787047966</v>
      </c>
      <c r="V27" s="11">
        <f t="shared" si="19"/>
        <v>4.2483121668775046E-3</v>
      </c>
      <c r="W27" s="11">
        <f t="shared" si="20"/>
        <v>3.1410476808904665E-2</v>
      </c>
      <c r="X27" s="11">
        <f t="shared" si="22"/>
        <v>4.2301637205105318E-2</v>
      </c>
      <c r="AA27" s="12"/>
    </row>
    <row r="28" spans="2:30" s="2" customFormat="1" x14ac:dyDescent="0.3">
      <c r="B28" s="2">
        <f t="shared" si="14"/>
        <v>210</v>
      </c>
      <c r="C28" s="2">
        <f t="shared" si="0"/>
        <v>125</v>
      </c>
      <c r="D28" s="2">
        <f t="shared" si="1"/>
        <v>85</v>
      </c>
      <c r="E28" s="10">
        <f t="shared" si="2"/>
        <v>153.33333333333334</v>
      </c>
      <c r="F28" s="2">
        <f t="shared" si="3"/>
        <v>85</v>
      </c>
      <c r="G28" s="15">
        <f t="shared" si="4"/>
        <v>0.55434782608695654</v>
      </c>
      <c r="H28" s="12">
        <f t="shared" si="15"/>
        <v>2.6875298614429055E-2</v>
      </c>
      <c r="I28" s="10">
        <f t="shared" si="16"/>
        <v>192.27512276919393</v>
      </c>
      <c r="J28" s="2">
        <f t="shared" si="8"/>
        <v>1</v>
      </c>
      <c r="K28" s="11">
        <f t="shared" si="17"/>
        <v>2.0703933747412241E-4</v>
      </c>
      <c r="L28" s="11">
        <f t="shared" si="9"/>
        <v>0.14222222222222222</v>
      </c>
      <c r="M28" s="11">
        <f t="shared" si="28"/>
        <v>1.0869565217391427E-2</v>
      </c>
      <c r="N28" s="11">
        <f t="shared" si="10"/>
        <v>0.8660714285714286</v>
      </c>
      <c r="O28" s="11">
        <f t="shared" si="5"/>
        <v>1.9637841578220513E-2</v>
      </c>
      <c r="P28" s="11">
        <f t="shared" si="21"/>
        <v>3.9647770634098157E-3</v>
      </c>
      <c r="Q28" s="11">
        <f>P28+Q27</f>
        <v>3.6638258252011766E-2</v>
      </c>
      <c r="R28" s="11">
        <f t="shared" si="24"/>
        <v>1.2489047749740918E-2</v>
      </c>
      <c r="S28" s="16">
        <f t="shared" si="27"/>
        <v>2.0345894865061629</v>
      </c>
      <c r="T28" s="11">
        <f t="shared" si="12"/>
        <v>0.12317460317460319</v>
      </c>
      <c r="U28" s="11">
        <f t="shared" si="6"/>
        <v>1.2282015171901093</v>
      </c>
      <c r="V28" s="11">
        <f t="shared" si="19"/>
        <v>4.6152591761967291E-3</v>
      </c>
      <c r="W28" s="11">
        <f t="shared" si="20"/>
        <v>3.6025735985101393E-2</v>
      </c>
      <c r="X28" s="11">
        <f t="shared" si="22"/>
        <v>4.8238488735771981E-2</v>
      </c>
      <c r="AA28" s="12"/>
    </row>
    <row r="29" spans="2:30" x14ac:dyDescent="0.3">
      <c r="B29" s="2">
        <f t="shared" si="14"/>
        <v>215</v>
      </c>
      <c r="C29" s="2">
        <f t="shared" si="0"/>
        <v>125</v>
      </c>
      <c r="D29" s="2">
        <f t="shared" si="1"/>
        <v>90</v>
      </c>
      <c r="E29" s="10">
        <f t="shared" si="2"/>
        <v>155</v>
      </c>
      <c r="F29" s="2">
        <f t="shared" si="3"/>
        <v>90</v>
      </c>
      <c r="G29" s="15">
        <f t="shared" si="4"/>
        <v>0.58064516129032262</v>
      </c>
      <c r="H29" s="12">
        <f t="shared" si="15"/>
        <v>2.6297335203366079E-2</v>
      </c>
      <c r="I29" s="10">
        <f t="shared" si="16"/>
        <v>198.188483071181</v>
      </c>
      <c r="J29" s="2">
        <f t="shared" si="8"/>
        <v>1</v>
      </c>
      <c r="K29" s="11">
        <f t="shared" si="17"/>
        <v>2.0481310803891332E-4</v>
      </c>
      <c r="L29" s="11">
        <f t="shared" si="9"/>
        <v>0.14222222222222222</v>
      </c>
      <c r="M29" s="11">
        <f t="shared" si="28"/>
        <v>1.0752688172042949E-2</v>
      </c>
      <c r="N29" s="11">
        <f t="shared" si="10"/>
        <v>0.8660714285714286</v>
      </c>
      <c r="O29" s="11">
        <f t="shared" si="5"/>
        <v>1.9738787126099867E-2</v>
      </c>
      <c r="P29" s="11">
        <f t="shared" si="21"/>
        <v>3.9605884780958703E-3</v>
      </c>
      <c r="Q29" s="11">
        <f t="shared" ref="Q29:Q45" si="29">P29+Q28</f>
        <v>4.0598846730107635E-2</v>
      </c>
      <c r="R29" s="11">
        <f t="shared" si="24"/>
        <v>1.2475853706001992E-2</v>
      </c>
      <c r="S29" s="16">
        <f t="shared" si="27"/>
        <v>2.0221136328001608</v>
      </c>
      <c r="T29" s="11">
        <f t="shared" si="12"/>
        <v>0.12317460317460319</v>
      </c>
      <c r="U29" s="11">
        <f t="shared" si="6"/>
        <v>1.3304562415803338</v>
      </c>
      <c r="V29" s="11">
        <f t="shared" si="19"/>
        <v>4.9968947830659662E-3</v>
      </c>
      <c r="W29" s="11">
        <f t="shared" si="20"/>
        <v>4.102263076816736E-2</v>
      </c>
      <c r="X29" s="11">
        <f t="shared" si="22"/>
        <v>5.4555579678203237E-2</v>
      </c>
      <c r="Y29" s="2"/>
      <c r="Z29" s="2"/>
      <c r="AA29" s="12"/>
    </row>
    <row r="30" spans="2:30" x14ac:dyDescent="0.3">
      <c r="B30" s="2">
        <f t="shared" si="14"/>
        <v>220</v>
      </c>
      <c r="C30" s="2">
        <f t="shared" si="0"/>
        <v>125</v>
      </c>
      <c r="D30" s="2">
        <f t="shared" si="1"/>
        <v>95</v>
      </c>
      <c r="E30" s="10">
        <f t="shared" si="2"/>
        <v>156.66666666666666</v>
      </c>
      <c r="F30" s="2">
        <f t="shared" si="3"/>
        <v>95</v>
      </c>
      <c r="G30" s="15">
        <f t="shared" si="4"/>
        <v>0.6063829787234043</v>
      </c>
      <c r="H30" s="12">
        <f t="shared" si="15"/>
        <v>2.5737817433081678E-2</v>
      </c>
      <c r="I30" s="10">
        <f t="shared" si="16"/>
        <v>204.27524764081824</v>
      </c>
      <c r="J30" s="2">
        <f t="shared" si="8"/>
        <v>1</v>
      </c>
      <c r="K30" s="11">
        <f t="shared" si="17"/>
        <v>2.0263424518743552E-4</v>
      </c>
      <c r="L30" s="11">
        <f t="shared" si="9"/>
        <v>0.14222222222222222</v>
      </c>
      <c r="M30" s="11">
        <f t="shared" si="28"/>
        <v>1.0638297872340366E-2</v>
      </c>
      <c r="N30" s="11">
        <f t="shared" si="10"/>
        <v>0.8660714285714286</v>
      </c>
      <c r="O30" s="11">
        <f t="shared" si="5"/>
        <v>1.9784459993924433E-2</v>
      </c>
      <c r="P30" s="11">
        <f t="shared" si="21"/>
        <v>3.9499453728416394E-3</v>
      </c>
      <c r="Q30" s="11">
        <f t="shared" si="29"/>
        <v>4.4548792102949278E-2</v>
      </c>
      <c r="R30" s="11">
        <f t="shared" si="24"/>
        <v>1.2442327924451163E-2</v>
      </c>
      <c r="S30" s="16">
        <f t="shared" si="27"/>
        <v>2.0096713048757096</v>
      </c>
      <c r="T30" s="11">
        <f t="shared" si="12"/>
        <v>0.12317460317460319</v>
      </c>
      <c r="U30" s="11">
        <f t="shared" si="6"/>
        <v>1.4398271562473128</v>
      </c>
      <c r="V30" s="11">
        <f t="shared" si="19"/>
        <v>5.395480324504264E-3</v>
      </c>
      <c r="W30" s="11">
        <f t="shared" si="20"/>
        <v>4.6418111092671625E-2</v>
      </c>
      <c r="X30" s="11">
        <f t="shared" si="22"/>
        <v>6.1267708460321382E-2</v>
      </c>
      <c r="Y30" s="2"/>
      <c r="Z30" s="2"/>
      <c r="AA30" s="12"/>
    </row>
    <row r="31" spans="2:30" x14ac:dyDescent="0.3">
      <c r="B31" s="2">
        <f t="shared" si="14"/>
        <v>225</v>
      </c>
      <c r="C31" s="2">
        <f t="shared" si="0"/>
        <v>125</v>
      </c>
      <c r="D31" s="2">
        <f t="shared" si="1"/>
        <v>100</v>
      </c>
      <c r="E31" s="10">
        <f t="shared" si="2"/>
        <v>158.33333333333334</v>
      </c>
      <c r="F31" s="2">
        <f t="shared" si="3"/>
        <v>100</v>
      </c>
      <c r="G31" s="15">
        <f t="shared" si="4"/>
        <v>0.63157894736842102</v>
      </c>
      <c r="H31" s="12">
        <f t="shared" si="15"/>
        <v>2.519596864501672E-2</v>
      </c>
      <c r="I31" s="10">
        <f t="shared" si="16"/>
        <v>210.52994055386401</v>
      </c>
      <c r="J31" s="2">
        <f t="shared" si="8"/>
        <v>1</v>
      </c>
      <c r="K31" s="11">
        <f t="shared" si="17"/>
        <v>2.0050125313283437E-4</v>
      </c>
      <c r="L31" s="11">
        <f t="shared" si="9"/>
        <v>0.14222222222222222</v>
      </c>
      <c r="M31" s="11">
        <f t="shared" si="28"/>
        <v>1.0526315789473804E-2</v>
      </c>
      <c r="N31" s="11">
        <f t="shared" si="10"/>
        <v>0.8660714285714286</v>
      </c>
      <c r="O31" s="11">
        <f t="shared" si="5"/>
        <v>1.9781618260924613E-2</v>
      </c>
      <c r="P31" s="11">
        <f>IF(J31=1,L31*(M31+N31*O31),K31)</f>
        <v>3.9336690028327027E-3</v>
      </c>
      <c r="Q31" s="11">
        <f t="shared" si="29"/>
        <v>4.8482461105781978E-2</v>
      </c>
      <c r="R31" s="11">
        <f t="shared" si="24"/>
        <v>1.2391057358923013E-2</v>
      </c>
      <c r="S31" s="16">
        <f t="shared" si="27"/>
        <v>1.9972802475167866</v>
      </c>
      <c r="T31" s="11">
        <f t="shared" si="12"/>
        <v>0.12317460317460319</v>
      </c>
      <c r="U31" s="11">
        <f t="shared" si="6"/>
        <v>1.5573238618899623</v>
      </c>
      <c r="V31" s="11">
        <f t="shared" si="19"/>
        <v>5.8137512170456599E-3</v>
      </c>
      <c r="W31" s="11">
        <f t="shared" si="20"/>
        <v>5.2231862309717283E-2</v>
      </c>
      <c r="X31" s="11">
        <f t="shared" si="22"/>
        <v>6.8392682678311278E-2</v>
      </c>
      <c r="Y31" s="2"/>
      <c r="Z31" s="2"/>
      <c r="AA31" s="12"/>
    </row>
    <row r="32" spans="2:30" x14ac:dyDescent="0.3">
      <c r="B32" s="2">
        <f t="shared" si="14"/>
        <v>230</v>
      </c>
      <c r="C32" s="2">
        <f t="shared" si="0"/>
        <v>125</v>
      </c>
      <c r="D32" s="2">
        <f t="shared" si="1"/>
        <v>105</v>
      </c>
      <c r="E32" s="10">
        <f t="shared" si="2"/>
        <v>160</v>
      </c>
      <c r="F32" s="2">
        <f t="shared" si="3"/>
        <v>105</v>
      </c>
      <c r="G32" s="15">
        <f t="shared" si="4"/>
        <v>0.65625</v>
      </c>
      <c r="H32" s="12">
        <f t="shared" si="15"/>
        <v>2.4671052631578982E-2</v>
      </c>
      <c r="I32" s="10">
        <f t="shared" si="16"/>
        <v>216.94731404958677</v>
      </c>
      <c r="J32" s="2">
        <f t="shared" si="8"/>
        <v>1</v>
      </c>
      <c r="K32" s="11">
        <f t="shared" si="17"/>
        <v>1.9841269841269727E-4</v>
      </c>
      <c r="L32" s="11">
        <f t="shared" si="9"/>
        <v>0.14222222222222222</v>
      </c>
      <c r="M32" s="11">
        <f t="shared" si="28"/>
        <v>1.0416666666666607E-2</v>
      </c>
      <c r="N32" s="11">
        <f t="shared" si="10"/>
        <v>0.8660714285714286</v>
      </c>
      <c r="O32" s="11">
        <f t="shared" si="5"/>
        <v>1.9736372191639574E-2</v>
      </c>
      <c r="P32" s="11">
        <f t="shared" si="21"/>
        <v>3.9125012942929508E-3</v>
      </c>
      <c r="Q32" s="11">
        <f t="shared" si="29"/>
        <v>5.2394962400074928E-2</v>
      </c>
      <c r="R32" s="11">
        <f t="shared" si="24"/>
        <v>1.2324379077022794E-2</v>
      </c>
      <c r="S32" s="16">
        <f t="shared" si="27"/>
        <v>1.9849558684397637</v>
      </c>
      <c r="T32" s="11">
        <f t="shared" si="12"/>
        <v>0.12317460317460319</v>
      </c>
      <c r="U32" s="11">
        <f t="shared" si="6"/>
        <v>1.6841261089669686</v>
      </c>
      <c r="V32" s="11">
        <f t="shared" si="19"/>
        <v>6.254993575338404E-3</v>
      </c>
      <c r="W32" s="11">
        <f t="shared" si="20"/>
        <v>5.8486855885055686E-2</v>
      </c>
      <c r="X32" s="11">
        <f t="shared" si="22"/>
        <v>7.5951843351747331E-2</v>
      </c>
      <c r="Y32" s="2"/>
      <c r="Z32" s="2"/>
      <c r="AA32" s="12"/>
    </row>
    <row r="33" spans="2:27" x14ac:dyDescent="0.3">
      <c r="B33" s="2">
        <f t="shared" si="14"/>
        <v>235</v>
      </c>
      <c r="C33" s="2">
        <f t="shared" si="0"/>
        <v>125</v>
      </c>
      <c r="D33" s="2">
        <f t="shared" si="1"/>
        <v>110</v>
      </c>
      <c r="E33" s="10">
        <f t="shared" si="2"/>
        <v>161.66666666666666</v>
      </c>
      <c r="F33" s="2">
        <f t="shared" si="3"/>
        <v>110</v>
      </c>
      <c r="G33" s="15">
        <f t="shared" si="4"/>
        <v>0.68041237113402064</v>
      </c>
      <c r="H33" s="12">
        <f t="shared" si="15"/>
        <v>2.4162371134020644E-2</v>
      </c>
      <c r="I33" s="10">
        <f t="shared" si="16"/>
        <v>223.52233676975942</v>
      </c>
      <c r="J33" s="2">
        <f t="shared" si="8"/>
        <v>1</v>
      </c>
      <c r="K33" s="11">
        <f t="shared" si="17"/>
        <v>1.9636720667648392E-4</v>
      </c>
      <c r="L33" s="11">
        <f t="shared" si="9"/>
        <v>0.14222222222222222</v>
      </c>
      <c r="M33" s="11">
        <f t="shared" si="28"/>
        <v>1.0309278350515406E-2</v>
      </c>
      <c r="N33" s="11">
        <f t="shared" si="10"/>
        <v>0.8660714285714286</v>
      </c>
      <c r="O33" s="11">
        <f t="shared" si="5"/>
        <v>1.9654225396403907E-2</v>
      </c>
      <c r="P33" s="11">
        <f t="shared" si="21"/>
        <v>3.8871098904240059E-3</v>
      </c>
      <c r="Q33" s="11">
        <f t="shared" si="29"/>
        <v>5.6282072290498933E-2</v>
      </c>
      <c r="R33" s="11">
        <f t="shared" si="24"/>
        <v>1.2244396154835618E-2</v>
      </c>
      <c r="S33" s="16">
        <f t="shared" si="27"/>
        <v>1.9727114722849282</v>
      </c>
      <c r="T33" s="11">
        <f t="shared" si="12"/>
        <v>0.12317460317460319</v>
      </c>
      <c r="U33" s="11">
        <f t="shared" si="6"/>
        <v>1.8216247515610569</v>
      </c>
      <c r="V33" s="11">
        <f t="shared" si="19"/>
        <v>6.7231482243573677E-3</v>
      </c>
      <c r="W33" s="11">
        <f t="shared" si="20"/>
        <v>6.521000410941305E-2</v>
      </c>
      <c r="X33" s="11">
        <f t="shared" si="22"/>
        <v>8.3970694872912699E-2</v>
      </c>
      <c r="Y33" s="2"/>
      <c r="Z33" s="2"/>
      <c r="AA33" s="12"/>
    </row>
    <row r="34" spans="2:27" x14ac:dyDescent="0.3">
      <c r="B34" s="2">
        <f t="shared" si="14"/>
        <v>240</v>
      </c>
      <c r="C34" s="2">
        <f t="shared" si="0"/>
        <v>125</v>
      </c>
      <c r="D34" s="2">
        <f t="shared" si="1"/>
        <v>115</v>
      </c>
      <c r="E34" s="10">
        <f t="shared" si="2"/>
        <v>163.33333333333334</v>
      </c>
      <c r="F34" s="2">
        <f t="shared" si="3"/>
        <v>115</v>
      </c>
      <c r="G34" s="15">
        <f t="shared" si="4"/>
        <v>0.70408163265306123</v>
      </c>
      <c r="H34" s="12">
        <f t="shared" si="15"/>
        <v>2.3669261519040585E-2</v>
      </c>
      <c r="I34" s="10">
        <f t="shared" si="16"/>
        <v>230.25018271771521</v>
      </c>
      <c r="J34" s="2">
        <f t="shared" si="8"/>
        <v>1</v>
      </c>
      <c r="K34" s="11">
        <f t="shared" si="17"/>
        <v>1.9436345966958432E-4</v>
      </c>
      <c r="L34" s="11">
        <f t="shared" si="9"/>
        <v>0.14222222222222222</v>
      </c>
      <c r="M34" s="11">
        <f t="shared" si="28"/>
        <v>1.0204081632653177E-2</v>
      </c>
      <c r="N34" s="11">
        <f t="shared" si="10"/>
        <v>0.8660714285714286</v>
      </c>
      <c r="O34" s="11">
        <f t="shared" si="5"/>
        <v>1.9540118373974159E-2</v>
      </c>
      <c r="P34" s="11">
        <f t="shared" si="21"/>
        <v>3.8580934922319353E-3</v>
      </c>
      <c r="Q34" s="11">
        <f t="shared" si="29"/>
        <v>6.0140165782730869E-2</v>
      </c>
      <c r="R34" s="11">
        <f t="shared" si="24"/>
        <v>1.2152994500530596E-2</v>
      </c>
      <c r="S34" s="16">
        <f t="shared" si="27"/>
        <v>1.9605584777843976</v>
      </c>
      <c r="T34" s="11">
        <f t="shared" si="12"/>
        <v>0.12317460317460319</v>
      </c>
      <c r="U34" s="11">
        <f t="shared" si="6"/>
        <v>1.9714745533423517</v>
      </c>
      <c r="V34" s="11">
        <f t="shared" si="19"/>
        <v>7.2229505295128222E-3</v>
      </c>
      <c r="W34" s="11">
        <f t="shared" si="20"/>
        <v>7.2432954638925878E-2</v>
      </c>
      <c r="X34" s="11">
        <f t="shared" si="22"/>
        <v>9.2479676566502828E-2</v>
      </c>
      <c r="Y34" s="2"/>
      <c r="Z34" s="2"/>
      <c r="AA34" s="12"/>
    </row>
    <row r="35" spans="2:27" x14ac:dyDescent="0.3">
      <c r="B35" s="2">
        <f t="shared" si="14"/>
        <v>245</v>
      </c>
      <c r="C35" s="2">
        <f t="shared" si="0"/>
        <v>125</v>
      </c>
      <c r="D35" s="2">
        <f t="shared" si="1"/>
        <v>120</v>
      </c>
      <c r="E35" s="10">
        <f t="shared" si="2"/>
        <v>165</v>
      </c>
      <c r="F35" s="2">
        <f t="shared" si="3"/>
        <v>120</v>
      </c>
      <c r="G35" s="15">
        <f t="shared" si="4"/>
        <v>0.72727272727272729</v>
      </c>
      <c r="H35" s="12">
        <f t="shared" si="15"/>
        <v>2.3191094619666064E-2</v>
      </c>
      <c r="I35" s="10">
        <f t="shared" si="16"/>
        <v>237.12622088655144</v>
      </c>
      <c r="J35" s="2">
        <f t="shared" si="8"/>
        <v>1</v>
      </c>
      <c r="K35" s="11">
        <f t="shared" si="17"/>
        <v>1.9240019240019131E-4</v>
      </c>
      <c r="L35" s="11">
        <f t="shared" si="9"/>
        <v>0.14222222222222222</v>
      </c>
      <c r="M35" s="11">
        <f t="shared" si="28"/>
        <v>1.0101010101010043E-2</v>
      </c>
      <c r="N35" s="11">
        <f t="shared" si="10"/>
        <v>0.8660714285714286</v>
      </c>
      <c r="O35" s="11">
        <f t="shared" si="5"/>
        <v>1.9398472758239756E-2</v>
      </c>
      <c r="P35" s="11">
        <f t="shared" si="21"/>
        <v>3.8259872874442931E-3</v>
      </c>
      <c r="Q35" s="11">
        <f t="shared" si="29"/>
        <v>6.3966153070175155E-2</v>
      </c>
      <c r="R35" s="11">
        <f t="shared" si="24"/>
        <v>1.2051859955449523E-2</v>
      </c>
      <c r="S35" s="16">
        <f t="shared" si="27"/>
        <v>1.9485066178289481</v>
      </c>
      <c r="T35" s="11">
        <f t="shared" si="12"/>
        <v>0.12317460317460319</v>
      </c>
      <c r="U35" s="11">
        <f t="shared" si="6"/>
        <v>2.1356631476762522</v>
      </c>
      <c r="V35" s="11">
        <f t="shared" si="19"/>
        <v>7.7601180527576965E-3</v>
      </c>
      <c r="W35" s="11">
        <f t="shared" si="20"/>
        <v>8.0193072691683576E-2</v>
      </c>
      <c r="X35" s="11">
        <f t="shared" si="22"/>
        <v>0.10151512371507529</v>
      </c>
      <c r="Y35" s="2"/>
      <c r="Z35" s="2"/>
      <c r="AA35" s="12"/>
    </row>
    <row r="36" spans="2:27" x14ac:dyDescent="0.3">
      <c r="B36" s="2">
        <f t="shared" si="14"/>
        <v>250</v>
      </c>
      <c r="C36" s="2">
        <f t="shared" si="0"/>
        <v>125</v>
      </c>
      <c r="D36" s="2">
        <f t="shared" si="1"/>
        <v>125</v>
      </c>
      <c r="E36" s="10">
        <f t="shared" si="2"/>
        <v>166.66666666666666</v>
      </c>
      <c r="F36" s="2">
        <f t="shared" si="3"/>
        <v>125</v>
      </c>
      <c r="G36" s="15">
        <f t="shared" si="4"/>
        <v>0.75</v>
      </c>
      <c r="H36" s="12">
        <f t="shared" si="15"/>
        <v>2.2727272727272707E-2</v>
      </c>
      <c r="I36" s="10">
        <f t="shared" si="16"/>
        <v>244.14600550964184</v>
      </c>
      <c r="J36" s="2">
        <f t="shared" si="8"/>
        <v>1</v>
      </c>
      <c r="K36" s="11">
        <f t="shared" si="17"/>
        <v>1.904761904761894E-4</v>
      </c>
      <c r="L36" s="11">
        <f t="shared" si="9"/>
        <v>0.14222222222222222</v>
      </c>
      <c r="M36" s="11">
        <f t="shared" si="28"/>
        <v>9.999999999999943E-3</v>
      </c>
      <c r="N36" s="11">
        <f t="shared" si="10"/>
        <v>0.8660714285714286</v>
      </c>
      <c r="O36" s="11">
        <f t="shared" si="5"/>
        <v>1.9233235030132047E-2</v>
      </c>
      <c r="P36" s="11">
        <f t="shared" si="21"/>
        <v>3.7912683148226063E-3</v>
      </c>
      <c r="Q36" s="11">
        <f t="shared" si="29"/>
        <v>6.7757421384997768E-2</v>
      </c>
      <c r="R36" s="11">
        <f t="shared" si="24"/>
        <v>1.1942495191691209E-2</v>
      </c>
      <c r="S36" s="16">
        <f t="shared" si="27"/>
        <v>1.936564122637257</v>
      </c>
      <c r="T36" s="11">
        <f t="shared" si="12"/>
        <v>0.12317460317460319</v>
      </c>
      <c r="U36" s="11">
        <f t="shared" si="6"/>
        <v>2.316602316602316</v>
      </c>
      <c r="V36" s="11">
        <f t="shared" si="19"/>
        <v>8.3416033768642841E-3</v>
      </c>
      <c r="W36" s="11">
        <f t="shared" si="20"/>
        <v>8.8534676068547855E-2</v>
      </c>
      <c r="X36" s="11">
        <f t="shared" si="22"/>
        <v>0.11112048319688045</v>
      </c>
      <c r="Y36" s="2"/>
      <c r="Z36" s="2"/>
      <c r="AA36" s="12"/>
    </row>
    <row r="37" spans="2:27" x14ac:dyDescent="0.3">
      <c r="B37" s="2">
        <f t="shared" si="14"/>
        <v>255</v>
      </c>
      <c r="C37" s="2">
        <f t="shared" si="0"/>
        <v>125</v>
      </c>
      <c r="D37" s="2">
        <f t="shared" si="1"/>
        <v>130</v>
      </c>
      <c r="E37" s="10">
        <f t="shared" si="2"/>
        <v>168.33333333333334</v>
      </c>
      <c r="F37" s="2">
        <f t="shared" si="3"/>
        <v>130</v>
      </c>
      <c r="G37" s="15">
        <f t="shared" si="4"/>
        <v>0.77227722772277219</v>
      </c>
      <c r="H37" s="12">
        <f t="shared" si="15"/>
        <v>2.2277227722772186E-2</v>
      </c>
      <c r="I37" s="10">
        <f t="shared" si="16"/>
        <v>251.30526689032536</v>
      </c>
      <c r="J37" s="2">
        <f t="shared" si="8"/>
        <v>1</v>
      </c>
      <c r="K37" s="11">
        <f t="shared" si="17"/>
        <v>1.8859028760019069E-4</v>
      </c>
      <c r="L37" s="11">
        <f t="shared" si="9"/>
        <v>0.14222222222222222</v>
      </c>
      <c r="M37" s="11">
        <f t="shared" si="28"/>
        <v>9.9009900990100121E-3</v>
      </c>
      <c r="N37" s="11">
        <f t="shared" si="10"/>
        <v>0.8660714285714286</v>
      </c>
      <c r="O37" s="11">
        <f t="shared" si="5"/>
        <v>1.904791881136637E-2</v>
      </c>
      <c r="P37" s="11">
        <f t="shared" si="21"/>
        <v>3.7543606549735359E-3</v>
      </c>
      <c r="Q37" s="11">
        <f t="shared" si="29"/>
        <v>7.15117820399713E-2</v>
      </c>
      <c r="R37" s="11">
        <f t="shared" si="24"/>
        <v>1.1826236063166637E-2</v>
      </c>
      <c r="S37" s="16">
        <f t="shared" si="27"/>
        <v>1.9247378865740903</v>
      </c>
      <c r="T37" s="11">
        <f t="shared" si="12"/>
        <v>0.12317460317460319</v>
      </c>
      <c r="U37" s="11">
        <f t="shared" si="6"/>
        <v>2.5172505795459794</v>
      </c>
      <c r="V37" s="11">
        <f t="shared" si="19"/>
        <v>8.9759375237984333E-3</v>
      </c>
      <c r="W37" s="11">
        <f t="shared" si="20"/>
        <v>9.7510613592346293E-2</v>
      </c>
      <c r="X37" s="11">
        <f t="shared" si="22"/>
        <v>0.12134787427233673</v>
      </c>
      <c r="Y37" s="2"/>
      <c r="Z37" s="2"/>
      <c r="AA37" s="12"/>
    </row>
    <row r="38" spans="2:27" x14ac:dyDescent="0.3">
      <c r="B38" s="2">
        <f t="shared" si="14"/>
        <v>260</v>
      </c>
      <c r="C38" s="2">
        <f t="shared" si="0"/>
        <v>125</v>
      </c>
      <c r="D38" s="2">
        <f t="shared" si="1"/>
        <v>135</v>
      </c>
      <c r="E38" s="10">
        <f t="shared" si="2"/>
        <v>170</v>
      </c>
      <c r="F38" s="2">
        <f t="shared" si="3"/>
        <v>135</v>
      </c>
      <c r="G38" s="15">
        <f t="shared" si="4"/>
        <v>0.79411764705882348</v>
      </c>
      <c r="H38" s="12">
        <f t="shared" si="15"/>
        <v>2.1840419336051298E-2</v>
      </c>
      <c r="I38" s="10">
        <f t="shared" si="16"/>
        <v>258.59990277102577</v>
      </c>
      <c r="J38" s="2">
        <f t="shared" si="8"/>
        <v>1</v>
      </c>
      <c r="K38" s="11">
        <f t="shared" si="17"/>
        <v>1.8674136321195038E-4</v>
      </c>
      <c r="L38" s="11">
        <f t="shared" si="9"/>
        <v>0.14222222222222222</v>
      </c>
      <c r="M38" s="11">
        <f t="shared" si="28"/>
        <v>9.8039215686273953E-3</v>
      </c>
      <c r="N38" s="11">
        <f t="shared" si="10"/>
        <v>0.8660714285714286</v>
      </c>
      <c r="O38" s="11">
        <f t="shared" si="5"/>
        <v>1.8845645139014822E-2</v>
      </c>
      <c r="P38" s="11">
        <f t="shared" si="21"/>
        <v>3.7156403735501028E-3</v>
      </c>
      <c r="Q38" s="11">
        <f t="shared" si="29"/>
        <v>7.52274224135214E-2</v>
      </c>
      <c r="R38" s="11">
        <f t="shared" si="24"/>
        <v>1.1704267176682824E-2</v>
      </c>
      <c r="S38" s="16">
        <f t="shared" si="27"/>
        <v>1.9130336193974076</v>
      </c>
      <c r="T38" s="11">
        <f t="shared" si="12"/>
        <v>0.12317460317460319</v>
      </c>
      <c r="U38" s="11">
        <f t="shared" si="6"/>
        <v>2.7412804586717616</v>
      </c>
      <c r="V38" s="11">
        <f t="shared" si="19"/>
        <v>9.6737018976660975E-3</v>
      </c>
      <c r="W38" s="11">
        <f t="shared" si="20"/>
        <v>0.10718431549001239</v>
      </c>
      <c r="X38" s="11">
        <f t="shared" si="22"/>
        <v>0.13226012296118619</v>
      </c>
      <c r="Y38" s="2"/>
      <c r="Z38" s="2"/>
      <c r="AA38" s="12"/>
    </row>
    <row r="39" spans="2:27" x14ac:dyDescent="0.3">
      <c r="B39" s="2">
        <f t="shared" si="14"/>
        <v>265</v>
      </c>
      <c r="C39" s="2">
        <f t="shared" si="0"/>
        <v>125</v>
      </c>
      <c r="D39" s="2">
        <f t="shared" si="1"/>
        <v>140</v>
      </c>
      <c r="E39" s="10">
        <f t="shared" si="2"/>
        <v>171.66666666666666</v>
      </c>
      <c r="F39" s="2">
        <f t="shared" si="3"/>
        <v>140</v>
      </c>
      <c r="G39" s="15">
        <f t="shared" si="4"/>
        <v>0.81553398058252435</v>
      </c>
      <c r="H39" s="12">
        <f t="shared" si="15"/>
        <v>2.141633352370087E-2</v>
      </c>
      <c r="I39" s="10">
        <f t="shared" si="16"/>
        <v>266.02597020514048</v>
      </c>
      <c r="J39" s="2">
        <f t="shared" si="8"/>
        <v>1</v>
      </c>
      <c r="K39" s="11">
        <f t="shared" si="17"/>
        <v>1.8492834026814504E-4</v>
      </c>
      <c r="L39" s="11">
        <f t="shared" si="9"/>
        <v>0.14222222222222222</v>
      </c>
      <c r="M39" s="11">
        <f t="shared" si="28"/>
        <v>9.7087378640776153E-3</v>
      </c>
      <c r="N39" s="11">
        <f t="shared" si="10"/>
        <v>0.8660714285714286</v>
      </c>
      <c r="O39" s="11">
        <f t="shared" si="5"/>
        <v>1.8629180340016954E-2</v>
      </c>
      <c r="P39" s="11">
        <f t="shared" si="21"/>
        <v>3.6754401698518573E-3</v>
      </c>
      <c r="Q39" s="11">
        <f t="shared" si="29"/>
        <v>7.8902862583373257E-2</v>
      </c>
      <c r="R39" s="11">
        <f t="shared" si="24"/>
        <v>1.157763653503335E-2</v>
      </c>
      <c r="S39" s="16">
        <f t="shared" si="27"/>
        <v>1.9014559828623743</v>
      </c>
      <c r="T39" s="11">
        <f t="shared" si="12"/>
        <v>0.12317460317460319</v>
      </c>
      <c r="U39" s="11">
        <f t="shared" si="6"/>
        <v>2.9933107185917738</v>
      </c>
      <c r="V39" s="11">
        <f t="shared" si="19"/>
        <v>1.044818647286431E-2</v>
      </c>
      <c r="W39" s="11">
        <f t="shared" si="20"/>
        <v>0.11763250196287671</v>
      </c>
      <c r="X39" s="11">
        <f t="shared" si="22"/>
        <v>0.14393345615733447</v>
      </c>
      <c r="Y39" s="2"/>
      <c r="Z39" s="2"/>
      <c r="AA39" s="12"/>
    </row>
    <row r="40" spans="2:27" x14ac:dyDescent="0.3">
      <c r="B40" s="2">
        <f t="shared" si="14"/>
        <v>270</v>
      </c>
      <c r="C40" s="2">
        <f t="shared" si="0"/>
        <v>125</v>
      </c>
      <c r="D40" s="2">
        <f t="shared" si="1"/>
        <v>145</v>
      </c>
      <c r="E40" s="10">
        <f t="shared" si="2"/>
        <v>173.33333333333334</v>
      </c>
      <c r="F40" s="2">
        <f t="shared" si="3"/>
        <v>145</v>
      </c>
      <c r="G40" s="15">
        <f t="shared" si="4"/>
        <v>0.83653846153846145</v>
      </c>
      <c r="H40" s="12">
        <f t="shared" si="15"/>
        <v>2.1004480955937099E-2</v>
      </c>
      <c r="I40" s="10">
        <f t="shared" si="16"/>
        <v>273.57967789785965</v>
      </c>
      <c r="J40" s="2">
        <f t="shared" si="8"/>
        <v>1</v>
      </c>
      <c r="K40" s="11">
        <f t="shared" si="17"/>
        <v>1.8315018315018521E-4</v>
      </c>
      <c r="L40" s="11">
        <f t="shared" si="9"/>
        <v>0.14222222222222222</v>
      </c>
      <c r="M40" s="11">
        <f t="shared" si="28"/>
        <v>9.6153846153847235E-3</v>
      </c>
      <c r="N40" s="11">
        <f t="shared" si="10"/>
        <v>0.8660714285714286</v>
      </c>
      <c r="O40" s="11">
        <f t="shared" si="5"/>
        <v>1.8400971293036996E-2</v>
      </c>
      <c r="P40" s="11">
        <f t="shared" si="21"/>
        <v>3.6340537045684795E-3</v>
      </c>
      <c r="Q40" s="11">
        <f t="shared" si="29"/>
        <v>8.2536916287941742E-2</v>
      </c>
      <c r="R40" s="11">
        <f t="shared" si="24"/>
        <v>1.1447269169390709E-2</v>
      </c>
      <c r="S40" s="16">
        <f t="shared" si="27"/>
        <v>1.8900087136929835</v>
      </c>
      <c r="T40" s="11">
        <f t="shared" si="12"/>
        <v>0.12317460317460319</v>
      </c>
      <c r="U40" s="11">
        <f t="shared" si="6"/>
        <v>3.2792351350763607</v>
      </c>
      <c r="V40" s="11">
        <f t="shared" si="19"/>
        <v>1.1316324075193611E-2</v>
      </c>
      <c r="W40" s="11">
        <f t="shared" si="20"/>
        <v>0.12894882603807031</v>
      </c>
      <c r="X40" s="11">
        <f t="shared" si="22"/>
        <v>0.15646113146738422</v>
      </c>
      <c r="Y40" s="2"/>
      <c r="Z40" s="2"/>
      <c r="AA40" s="12"/>
    </row>
    <row r="41" spans="2:27" x14ac:dyDescent="0.3">
      <c r="B41" s="2">
        <f t="shared" si="14"/>
        <v>275</v>
      </c>
      <c r="C41" s="2">
        <f t="shared" si="0"/>
        <v>125</v>
      </c>
      <c r="D41" s="2">
        <f t="shared" si="1"/>
        <v>150</v>
      </c>
      <c r="E41" s="10">
        <f t="shared" si="2"/>
        <v>175</v>
      </c>
      <c r="F41" s="2">
        <f t="shared" si="3"/>
        <v>150</v>
      </c>
      <c r="G41" s="15">
        <f t="shared" si="4"/>
        <v>0.8571428571428571</v>
      </c>
      <c r="H41" s="12">
        <f t="shared" si="15"/>
        <v>2.0604395604395642E-2</v>
      </c>
      <c r="I41" s="10">
        <f t="shared" si="16"/>
        <v>281.25737898465172</v>
      </c>
      <c r="J41" s="2">
        <f t="shared" si="8"/>
        <v>1</v>
      </c>
      <c r="K41" s="11">
        <f t="shared" si="17"/>
        <v>1.8140589569160892E-4</v>
      </c>
      <c r="L41" s="11">
        <f t="shared" si="9"/>
        <v>0.14222222222222222</v>
      </c>
      <c r="M41" s="11">
        <f t="shared" si="28"/>
        <v>9.5238095238094692E-3</v>
      </c>
      <c r="N41" s="11">
        <f t="shared" si="10"/>
        <v>0.8660714285714286</v>
      </c>
      <c r="O41" s="11">
        <f t="shared" si="5"/>
        <v>1.8163177991071821E-2</v>
      </c>
      <c r="P41" s="11">
        <f t="shared" si="21"/>
        <v>3.5917395959373043E-3</v>
      </c>
      <c r="Q41" s="11">
        <f t="shared" si="29"/>
        <v>8.6128655883879052E-2</v>
      </c>
      <c r="R41" s="11">
        <f t="shared" si="24"/>
        <v>1.1313979727202508E-2</v>
      </c>
      <c r="S41" s="16">
        <f t="shared" si="27"/>
        <v>1.8786947339657809</v>
      </c>
      <c r="T41" s="11">
        <f t="shared" si="12"/>
        <v>0.12317460317460319</v>
      </c>
      <c r="U41" s="11">
        <f t="shared" si="6"/>
        <v>3.6066981537140381</v>
      </c>
      <c r="V41" s="11">
        <f t="shared" si="19"/>
        <v>1.2300044260224916E-2</v>
      </c>
      <c r="W41" s="11">
        <f t="shared" si="20"/>
        <v>0.14124887029829522</v>
      </c>
      <c r="X41" s="11">
        <f t="shared" si="22"/>
        <v>0.16995842225958824</v>
      </c>
      <c r="Y41" s="2"/>
      <c r="Z41" s="2"/>
      <c r="AA41" s="12"/>
    </row>
    <row r="42" spans="2:27" x14ac:dyDescent="0.3">
      <c r="B42" s="2">
        <f t="shared" si="14"/>
        <v>280</v>
      </c>
      <c r="C42" s="2">
        <f t="shared" si="0"/>
        <v>125</v>
      </c>
      <c r="D42" s="2">
        <f t="shared" si="1"/>
        <v>155</v>
      </c>
      <c r="E42" s="10">
        <f t="shared" si="2"/>
        <v>176.66666666666666</v>
      </c>
      <c r="F42" s="2">
        <f t="shared" si="3"/>
        <v>155</v>
      </c>
      <c r="G42" s="15">
        <f t="shared" si="4"/>
        <v>0.87735849056603776</v>
      </c>
      <c r="H42" s="12">
        <f t="shared" si="15"/>
        <v>2.0215633423180668E-2</v>
      </c>
      <c r="I42" s="10">
        <f t="shared" si="16"/>
        <v>289.05556421851446</v>
      </c>
      <c r="J42" s="2">
        <f t="shared" si="8"/>
        <v>1</v>
      </c>
      <c r="K42" s="11">
        <f t="shared" si="17"/>
        <v>1.7969451931715985E-4</v>
      </c>
      <c r="L42" s="11">
        <f t="shared" si="9"/>
        <v>0.14222222222222222</v>
      </c>
      <c r="M42" s="11">
        <f t="shared" si="28"/>
        <v>9.433962264150891E-3</v>
      </c>
      <c r="N42" s="11">
        <f t="shared" si="10"/>
        <v>0.8660714285714286</v>
      </c>
      <c r="O42" s="11">
        <f t="shared" si="5"/>
        <v>1.7917703410246368E-2</v>
      </c>
      <c r="P42" s="11">
        <f t="shared" si="21"/>
        <v>3.5487250849254577E-3</v>
      </c>
      <c r="Q42" s="11">
        <f t="shared" si="29"/>
        <v>8.967738096880451E-2</v>
      </c>
      <c r="R42" s="11">
        <f t="shared" si="24"/>
        <v>1.1178484017515191E-2</v>
      </c>
      <c r="S42" s="16">
        <f t="shared" si="27"/>
        <v>1.8675162499482658</v>
      </c>
      <c r="T42" s="11">
        <f t="shared" si="12"/>
        <v>0.12317460317460319</v>
      </c>
      <c r="U42" s="11">
        <f t="shared" si="6"/>
        <v>3.985800232889118</v>
      </c>
      <c r="V42" s="11">
        <f t="shared" si="19"/>
        <v>1.3428282813012109E-2</v>
      </c>
      <c r="W42" s="11">
        <f t="shared" si="20"/>
        <v>0.15467715311130734</v>
      </c>
      <c r="X42" s="11">
        <f t="shared" si="22"/>
        <v>0.18456961343424216</v>
      </c>
    </row>
    <row r="43" spans="2:27" x14ac:dyDescent="0.3">
      <c r="B43" s="2">
        <f t="shared" si="14"/>
        <v>285</v>
      </c>
      <c r="C43" s="2">
        <f t="shared" si="0"/>
        <v>125</v>
      </c>
      <c r="D43" s="2">
        <f t="shared" si="1"/>
        <v>160</v>
      </c>
      <c r="E43" s="10">
        <f t="shared" si="2"/>
        <v>178.33333333333334</v>
      </c>
      <c r="F43" s="2">
        <f t="shared" si="3"/>
        <v>160</v>
      </c>
      <c r="G43" s="15">
        <f t="shared" si="4"/>
        <v>0.89719626168224298</v>
      </c>
      <c r="H43" s="12">
        <f t="shared" si="15"/>
        <v>1.9837771116205216E-2</v>
      </c>
      <c r="I43" s="10">
        <f t="shared" si="16"/>
        <v>296.97085553924973</v>
      </c>
      <c r="J43" s="2">
        <f t="shared" si="8"/>
        <v>1</v>
      </c>
      <c r="K43" s="11">
        <f t="shared" si="17"/>
        <v>1.7801513128616131E-4</v>
      </c>
      <c r="L43" s="11">
        <f t="shared" si="9"/>
        <v>0.14222222222222222</v>
      </c>
      <c r="M43" s="11">
        <f t="shared" si="28"/>
        <v>9.3457943925234696E-3</v>
      </c>
      <c r="N43" s="11">
        <f t="shared" si="10"/>
        <v>0.8660714285714286</v>
      </c>
      <c r="O43" s="11">
        <f t="shared" si="5"/>
        <v>1.7666220755442406E-2</v>
      </c>
      <c r="P43" s="11">
        <f t="shared" si="21"/>
        <v>3.5052093780832279E-3</v>
      </c>
      <c r="Q43" s="11">
        <f t="shared" si="29"/>
        <v>9.3182590346887736E-2</v>
      </c>
      <c r="R43" s="11">
        <f t="shared" si="24"/>
        <v>1.1041409540962168E-2</v>
      </c>
      <c r="S43" s="16">
        <f t="shared" si="27"/>
        <v>1.8564748404073037</v>
      </c>
      <c r="T43" s="11">
        <f t="shared" si="12"/>
        <v>0.12317460317460319</v>
      </c>
      <c r="U43" s="11">
        <f t="shared" si="6"/>
        <v>4.4301736574594193</v>
      </c>
      <c r="V43" s="11">
        <f t="shared" si="19"/>
        <v>1.47400483054109E-2</v>
      </c>
      <c r="W43" s="11">
        <f t="shared" si="20"/>
        <v>0.16941720141671823</v>
      </c>
      <c r="X43" s="11">
        <f t="shared" si="22"/>
        <v>0.20047806486568082</v>
      </c>
    </row>
    <row r="44" spans="2:27" x14ac:dyDescent="0.3">
      <c r="B44" s="2">
        <f t="shared" si="14"/>
        <v>290</v>
      </c>
      <c r="C44" s="2">
        <f t="shared" si="0"/>
        <v>125</v>
      </c>
      <c r="D44" s="2">
        <f t="shared" si="1"/>
        <v>165</v>
      </c>
      <c r="E44" s="10">
        <f t="shared" si="2"/>
        <v>180</v>
      </c>
      <c r="F44" s="2">
        <f t="shared" si="3"/>
        <v>165</v>
      </c>
      <c r="G44" s="15">
        <f t="shared" si="4"/>
        <v>0.91666666666666663</v>
      </c>
      <c r="H44" s="12">
        <f t="shared" si="15"/>
        <v>1.947040498442365E-2</v>
      </c>
      <c r="I44" s="10">
        <f t="shared" si="16"/>
        <v>304.99999999999994</v>
      </c>
      <c r="J44" s="2">
        <f t="shared" si="8"/>
        <v>1</v>
      </c>
      <c r="K44" s="11">
        <f t="shared" si="17"/>
        <v>1.7636684303350871E-4</v>
      </c>
      <c r="L44" s="11">
        <f t="shared" si="9"/>
        <v>0.14222222222222222</v>
      </c>
      <c r="M44" s="11">
        <f t="shared" si="28"/>
        <v>9.2592592592592067E-3</v>
      </c>
      <c r="N44" s="11">
        <f t="shared" si="10"/>
        <v>0.8660714285714286</v>
      </c>
      <c r="O44" s="11">
        <f t="shared" si="5"/>
        <v>1.741019819769626E-2</v>
      </c>
      <c r="P44" s="11">
        <f t="shared" si="21"/>
        <v>3.4613666821759598E-3</v>
      </c>
      <c r="Q44" s="11">
        <f t="shared" si="29"/>
        <v>9.6643957029063698E-2</v>
      </c>
      <c r="R44" s="11">
        <f t="shared" si="24"/>
        <v>1.0903305048854273E-2</v>
      </c>
      <c r="S44" s="16">
        <f t="shared" si="27"/>
        <v>1.8455715353584494</v>
      </c>
      <c r="T44" s="11">
        <f t="shared" si="12"/>
        <v>0.12317460317460319</v>
      </c>
      <c r="U44" s="11">
        <f t="shared" si="6"/>
        <v>4.9586776859504091</v>
      </c>
      <c r="V44" s="11">
        <f t="shared" si="19"/>
        <v>1.6289255400706359E-2</v>
      </c>
      <c r="W44" s="11">
        <f t="shared" si="20"/>
        <v>0.18570645681742459</v>
      </c>
      <c r="X44" s="11">
        <f t="shared" si="22"/>
        <v>0.21792110916044583</v>
      </c>
    </row>
    <row r="45" spans="2:27" x14ac:dyDescent="0.3">
      <c r="B45" s="39">
        <f t="shared" si="14"/>
        <v>295</v>
      </c>
      <c r="C45" s="2">
        <f t="shared" si="0"/>
        <v>125</v>
      </c>
      <c r="D45" s="2">
        <f t="shared" si="1"/>
        <v>170</v>
      </c>
      <c r="E45" s="10">
        <f t="shared" si="2"/>
        <v>181.66666666666666</v>
      </c>
      <c r="F45" s="2">
        <f t="shared" si="3"/>
        <v>170</v>
      </c>
      <c r="G45" s="15">
        <f t="shared" si="4"/>
        <v>0.93577981651376152</v>
      </c>
      <c r="H45" s="12">
        <f t="shared" si="15"/>
        <v>1.911314984709489E-2</v>
      </c>
      <c r="I45" s="10">
        <f t="shared" si="16"/>
        <v>313.13986402810423</v>
      </c>
      <c r="J45" s="2">
        <f t="shared" si="8"/>
        <v>1</v>
      </c>
      <c r="K45" s="11">
        <f t="shared" si="17"/>
        <v>1.7474879860200865E-4</v>
      </c>
      <c r="L45" s="11">
        <f t="shared" si="9"/>
        <v>0.14222222222222222</v>
      </c>
      <c r="M45" s="11">
        <f t="shared" si="28"/>
        <v>9.1743119266054531E-3</v>
      </c>
      <c r="N45" s="11">
        <f t="shared" si="10"/>
        <v>0.8660714285714286</v>
      </c>
      <c r="O45" s="11">
        <f t="shared" si="5"/>
        <v>1.7150921246601673E-2</v>
      </c>
      <c r="P45" s="11">
        <f t="shared" si="21"/>
        <v>3.4173489481906958E-3</v>
      </c>
      <c r="Q45" s="11">
        <f t="shared" si="29"/>
        <v>0.10006130597725439</v>
      </c>
      <c r="R45" s="11">
        <f t="shared" si="24"/>
        <v>1.0764649186800692E-2</v>
      </c>
      <c r="S45" s="16">
        <f t="shared" si="27"/>
        <v>1.8348068861716487</v>
      </c>
      <c r="T45" s="11">
        <f t="shared" si="12"/>
        <v>0.12317460317460319</v>
      </c>
      <c r="U45" s="11">
        <f t="shared" si="6"/>
        <v>5.598173217086563</v>
      </c>
      <c r="V45" s="11">
        <f t="shared" si="19"/>
        <v>1.8152637311148273E-2</v>
      </c>
      <c r="W45" s="11">
        <f t="shared" si="20"/>
        <v>0.20385909412857287</v>
      </c>
      <c r="X45" s="11">
        <f t="shared" si="22"/>
        <v>0.23721286278765766</v>
      </c>
    </row>
    <row r="46" spans="2:27" x14ac:dyDescent="0.3">
      <c r="B46" s="39">
        <f t="shared" si="14"/>
        <v>300</v>
      </c>
      <c r="C46" s="2">
        <f t="shared" si="0"/>
        <v>125</v>
      </c>
      <c r="D46" s="2">
        <f t="shared" ref="D46:D52" si="30">B46-C46</f>
        <v>175</v>
      </c>
      <c r="E46" s="10">
        <f t="shared" ref="E46:E52" si="31">(B46+2*C46)/3</f>
        <v>183.33333333333334</v>
      </c>
      <c r="F46" s="2">
        <f t="shared" ref="F46:F52" si="32">D46</f>
        <v>175</v>
      </c>
      <c r="G46" s="15">
        <f t="shared" ref="G46:G52" si="33">F46/E46</f>
        <v>0.95454545454545447</v>
      </c>
      <c r="H46" s="12">
        <f t="shared" ref="H46:H52" si="34">G46-G45</f>
        <v>1.8765638031692955E-2</v>
      </c>
      <c r="I46" s="10">
        <f t="shared" ref="I46:I52" si="35">E46*($D$5*$D$5+G46*G46)/($D$5*$D$5)</f>
        <v>321.38742799899819</v>
      </c>
      <c r="J46" s="2">
        <f t="shared" ref="J46:J52" si="36">IF(I46&gt;$G$5,1,0)</f>
        <v>1</v>
      </c>
      <c r="K46" s="11">
        <f t="shared" ref="K46:K52" si="37">$C$5*M46/(1+$S$10)</f>
        <v>1.7316017316017514E-4</v>
      </c>
      <c r="L46" s="11">
        <f t="shared" si="9"/>
        <v>0.14222222222222222</v>
      </c>
      <c r="M46" s="11">
        <f t="shared" ref="M46:M52" si="38">(E46-E45)/E46</f>
        <v>9.0909090909091946E-3</v>
      </c>
      <c r="N46" s="11">
        <f t="shared" si="10"/>
        <v>0.8660714285714286</v>
      </c>
      <c r="O46" s="11">
        <f t="shared" ref="O46:O52" si="39">(2*G46*H46/($D$5*$D$5+G46*G46))</f>
        <v>1.6889512917170859E-2</v>
      </c>
      <c r="P46" s="11">
        <f t="shared" ref="P46:P52" si="40">IF(J46=1,L46*(M46+N46*O46),K46)</f>
        <v>3.373288344314163E-3</v>
      </c>
      <c r="Q46" s="11">
        <f t="shared" ref="Q46:Q52" si="41">P46+Q45</f>
        <v>0.10343459432156855</v>
      </c>
      <c r="R46" s="11">
        <f t="shared" ref="R46:R52" si="42">P46*(1+$S$10)</f>
        <v>1.0625858284589612E-2</v>
      </c>
      <c r="S46" s="16">
        <f t="shared" ref="S46:S52" si="43">S45-R46</f>
        <v>1.8241810278870592</v>
      </c>
      <c r="T46" s="11">
        <f t="shared" si="12"/>
        <v>0.12317460317460319</v>
      </c>
      <c r="U46" s="11">
        <f t="shared" ref="U46:U52" si="44">2*G46/($D$5*$D$5-G46*G46)</f>
        <v>6.3882743362831791</v>
      </c>
      <c r="V46" s="11">
        <f t="shared" ref="V46:V52" si="45">T46*(M46+O46)*U46</f>
        <v>2.0443296668599845E-2</v>
      </c>
      <c r="W46" s="11">
        <f t="shared" ref="W46:W52" si="46">V46+W45</f>
        <v>0.22430239079717271</v>
      </c>
      <c r="X46" s="11">
        <f t="shared" ref="X46:X52" si="47">W46+Q46/3</f>
        <v>0.25878058890436223</v>
      </c>
    </row>
    <row r="47" spans="2:27" x14ac:dyDescent="0.3">
      <c r="B47" s="39">
        <f t="shared" si="14"/>
        <v>305</v>
      </c>
      <c r="C47" s="2">
        <f t="shared" si="0"/>
        <v>125</v>
      </c>
      <c r="D47" s="2">
        <f t="shared" si="30"/>
        <v>180</v>
      </c>
      <c r="E47" s="10">
        <f t="shared" si="31"/>
        <v>185</v>
      </c>
      <c r="F47" s="2">
        <f t="shared" si="32"/>
        <v>180</v>
      </c>
      <c r="G47" s="15">
        <f t="shared" si="33"/>
        <v>0.97297297297297303</v>
      </c>
      <c r="H47" s="12">
        <f t="shared" si="34"/>
        <v>1.8427518427518552E-2</v>
      </c>
      <c r="I47" s="10">
        <f t="shared" si="35"/>
        <v>329.73978110341744</v>
      </c>
      <c r="J47" s="2">
        <f t="shared" si="36"/>
        <v>1</v>
      </c>
      <c r="K47" s="11">
        <f t="shared" si="37"/>
        <v>1.7160017160017065E-4</v>
      </c>
      <c r="L47" s="11">
        <f t="shared" si="9"/>
        <v>0.14222222222222222</v>
      </c>
      <c r="M47" s="11">
        <f t="shared" si="38"/>
        <v>9.0090090090089586E-3</v>
      </c>
      <c r="N47" s="11">
        <f t="shared" si="10"/>
        <v>0.8660714285714286</v>
      </c>
      <c r="O47" s="11">
        <f t="shared" si="39"/>
        <v>1.6626951857892633E-2</v>
      </c>
      <c r="P47" s="11">
        <f t="shared" si="40"/>
        <v>3.3292994783804303E-3</v>
      </c>
      <c r="Q47" s="11">
        <f t="shared" si="41"/>
        <v>0.10676389379994898</v>
      </c>
      <c r="R47" s="11">
        <f t="shared" si="42"/>
        <v>1.0487293356898355E-2</v>
      </c>
      <c r="S47" s="16">
        <f t="shared" si="43"/>
        <v>1.8136937345301607</v>
      </c>
      <c r="T47" s="11">
        <f t="shared" si="12"/>
        <v>0.12317460317460319</v>
      </c>
      <c r="U47" s="11">
        <f t="shared" si="44"/>
        <v>7.3899414685566844</v>
      </c>
      <c r="V47" s="11">
        <f t="shared" si="45"/>
        <v>2.3335213052408137E-2</v>
      </c>
      <c r="W47" s="11">
        <f t="shared" si="46"/>
        <v>0.24763760384958083</v>
      </c>
      <c r="X47" s="11">
        <f t="shared" si="47"/>
        <v>0.28322556844956381</v>
      </c>
    </row>
    <row r="48" spans="2:27" x14ac:dyDescent="0.3">
      <c r="B48" s="39">
        <f t="shared" si="14"/>
        <v>310</v>
      </c>
      <c r="C48" s="2">
        <f t="shared" si="0"/>
        <v>125</v>
      </c>
      <c r="D48" s="2">
        <f t="shared" si="30"/>
        <v>185</v>
      </c>
      <c r="E48" s="10">
        <f t="shared" si="31"/>
        <v>186.66666666666666</v>
      </c>
      <c r="F48" s="2">
        <f t="shared" si="32"/>
        <v>185</v>
      </c>
      <c r="G48" s="15">
        <f t="shared" si="33"/>
        <v>0.9910714285714286</v>
      </c>
      <c r="H48" s="12">
        <f t="shared" si="34"/>
        <v>1.8098455598455576E-2</v>
      </c>
      <c r="I48" s="10">
        <f t="shared" si="35"/>
        <v>338.194116489571</v>
      </c>
      <c r="J48" s="2">
        <f t="shared" si="36"/>
        <v>1</v>
      </c>
      <c r="K48" s="11">
        <f t="shared" si="37"/>
        <v>1.7006802721088337E-4</v>
      </c>
      <c r="L48" s="11">
        <f t="shared" si="9"/>
        <v>0.14222222222222222</v>
      </c>
      <c r="M48" s="11">
        <f t="shared" si="38"/>
        <v>8.9285714285713778E-3</v>
      </c>
      <c r="N48" s="11">
        <f t="shared" si="10"/>
        <v>0.8660714285714286</v>
      </c>
      <c r="O48" s="11">
        <f t="shared" si="39"/>
        <v>1.6364088607539674E-2</v>
      </c>
      <c r="P48" s="11">
        <f t="shared" si="40"/>
        <v>3.2854813903890065E-3</v>
      </c>
      <c r="Q48" s="11">
        <f t="shared" si="41"/>
        <v>0.11004937519033799</v>
      </c>
      <c r="R48" s="11">
        <f t="shared" si="42"/>
        <v>1.034926637972537E-2</v>
      </c>
      <c r="S48" s="16">
        <f t="shared" si="43"/>
        <v>1.8033444681504354</v>
      </c>
      <c r="T48" s="11">
        <f t="shared" si="12"/>
        <v>0.12317460317460319</v>
      </c>
      <c r="U48" s="11">
        <f t="shared" si="44"/>
        <v>8.7021041284596272</v>
      </c>
      <c r="V48" s="11">
        <f t="shared" si="45"/>
        <v>2.7110651489570644E-2</v>
      </c>
      <c r="W48" s="11">
        <f t="shared" si="46"/>
        <v>0.27474825533915148</v>
      </c>
      <c r="X48" s="11">
        <f t="shared" si="47"/>
        <v>0.31143138040259749</v>
      </c>
    </row>
    <row r="49" spans="2:24" x14ac:dyDescent="0.3">
      <c r="B49" s="39">
        <f t="shared" si="14"/>
        <v>315</v>
      </c>
      <c r="C49" s="2">
        <f t="shared" si="0"/>
        <v>125</v>
      </c>
      <c r="D49" s="2">
        <f t="shared" si="30"/>
        <v>190</v>
      </c>
      <c r="E49" s="10">
        <f t="shared" si="31"/>
        <v>188.33333333333334</v>
      </c>
      <c r="F49" s="2">
        <f t="shared" si="32"/>
        <v>190</v>
      </c>
      <c r="G49" s="15">
        <f t="shared" si="33"/>
        <v>1.0088495575221239</v>
      </c>
      <c r="H49" s="12">
        <f t="shared" si="34"/>
        <v>1.7778128950695304E-2</v>
      </c>
      <c r="I49" s="10">
        <f t="shared" si="35"/>
        <v>346.74772666325362</v>
      </c>
      <c r="J49" s="2">
        <f t="shared" si="36"/>
        <v>1</v>
      </c>
      <c r="K49" s="11">
        <f t="shared" si="37"/>
        <v>1.685630004214094E-4</v>
      </c>
      <c r="L49" s="11">
        <f t="shared" si="9"/>
        <v>0.14222222222222222</v>
      </c>
      <c r="M49" s="11">
        <f t="shared" si="38"/>
        <v>8.8495575221239943E-3</v>
      </c>
      <c r="N49" s="11">
        <f t="shared" si="10"/>
        <v>0.8660714285714286</v>
      </c>
      <c r="O49" s="11">
        <f t="shared" si="39"/>
        <v>1.610166014456314E-2</v>
      </c>
      <c r="P49" s="11">
        <f t="shared" si="40"/>
        <v>3.2419193352387454E-3</v>
      </c>
      <c r="Q49" s="11">
        <f t="shared" si="41"/>
        <v>0.11329129452557674</v>
      </c>
      <c r="R49" s="11">
        <f t="shared" si="42"/>
        <v>1.0212045906002047E-2</v>
      </c>
      <c r="S49" s="16">
        <f t="shared" si="43"/>
        <v>1.7931324222444334</v>
      </c>
      <c r="T49" s="11">
        <f t="shared" si="12"/>
        <v>0.12317460317460319</v>
      </c>
      <c r="U49" s="11">
        <f t="shared" si="44"/>
        <v>10.496681591695213</v>
      </c>
      <c r="V49" s="11">
        <f t="shared" si="45"/>
        <v>3.2260042864397001E-2</v>
      </c>
      <c r="W49" s="11">
        <f t="shared" si="46"/>
        <v>0.30700829820354847</v>
      </c>
      <c r="X49" s="11">
        <f t="shared" si="47"/>
        <v>0.34477206304540736</v>
      </c>
    </row>
    <row r="50" spans="2:24" x14ac:dyDescent="0.3">
      <c r="B50" s="39">
        <f t="shared" si="14"/>
        <v>320</v>
      </c>
      <c r="C50" s="2">
        <f t="shared" si="0"/>
        <v>125</v>
      </c>
      <c r="D50" s="2">
        <f t="shared" si="30"/>
        <v>195</v>
      </c>
      <c r="E50" s="10">
        <f t="shared" si="31"/>
        <v>190</v>
      </c>
      <c r="F50" s="2">
        <f t="shared" si="32"/>
        <v>195</v>
      </c>
      <c r="G50" s="15">
        <f t="shared" si="33"/>
        <v>1.0263157894736843</v>
      </c>
      <c r="H50" s="12">
        <f t="shared" si="34"/>
        <v>1.7466231951560385E-2</v>
      </c>
      <c r="I50" s="10">
        <f t="shared" si="35"/>
        <v>355.39799913005652</v>
      </c>
      <c r="J50" s="2">
        <f t="shared" si="36"/>
        <v>1</v>
      </c>
      <c r="K50" s="11">
        <f t="shared" si="37"/>
        <v>1.6708437761069246E-4</v>
      </c>
      <c r="L50" s="11">
        <f t="shared" si="9"/>
        <v>0.14222222222222222</v>
      </c>
      <c r="M50" s="11">
        <f t="shared" si="38"/>
        <v>8.7719298245613544E-3</v>
      </c>
      <c r="N50" s="11">
        <f t="shared" si="10"/>
        <v>0.8660714285714286</v>
      </c>
      <c r="O50" s="11">
        <f t="shared" si="39"/>
        <v>1.5840302886086999E-2</v>
      </c>
      <c r="P50" s="11">
        <f t="shared" si="40"/>
        <v>3.1986863749857916E-3</v>
      </c>
      <c r="Q50" s="11">
        <f t="shared" si="41"/>
        <v>0.11648998090056253</v>
      </c>
      <c r="R50" s="11">
        <f t="shared" si="42"/>
        <v>1.0075862081205244E-2</v>
      </c>
      <c r="S50" s="16">
        <f t="shared" si="43"/>
        <v>1.7830565601632282</v>
      </c>
      <c r="T50" s="11">
        <f t="shared" si="12"/>
        <v>0.12317460317460319</v>
      </c>
      <c r="U50" s="11">
        <f t="shared" si="44"/>
        <v>13.101131541725595</v>
      </c>
      <c r="V50" s="11">
        <f t="shared" si="45"/>
        <v>3.9717416549769229E-2</v>
      </c>
      <c r="W50" s="11">
        <f t="shared" si="46"/>
        <v>0.3467257147533177</v>
      </c>
      <c r="X50" s="11">
        <f t="shared" si="47"/>
        <v>0.38555570838683856</v>
      </c>
    </row>
    <row r="51" spans="2:24" x14ac:dyDescent="0.3">
      <c r="B51" s="39">
        <f t="shared" si="14"/>
        <v>325</v>
      </c>
      <c r="C51" s="2">
        <f t="shared" si="0"/>
        <v>125</v>
      </c>
      <c r="D51" s="2">
        <f t="shared" si="30"/>
        <v>200</v>
      </c>
      <c r="E51" s="10">
        <f t="shared" si="31"/>
        <v>191.66666666666666</v>
      </c>
      <c r="F51" s="2">
        <f t="shared" si="32"/>
        <v>200</v>
      </c>
      <c r="G51" s="15">
        <f t="shared" si="33"/>
        <v>1.0434782608695652</v>
      </c>
      <c r="H51" s="12">
        <f t="shared" si="34"/>
        <v>1.7162471395880896E-2</v>
      </c>
      <c r="I51" s="10">
        <f t="shared" si="35"/>
        <v>364.14241226494181</v>
      </c>
      <c r="J51" s="2">
        <f t="shared" si="36"/>
        <v>1</v>
      </c>
      <c r="K51" s="11">
        <f t="shared" si="37"/>
        <v>1.6563146997929513E-4</v>
      </c>
      <c r="L51" s="11">
        <f t="shared" si="9"/>
        <v>0.14222222222222222</v>
      </c>
      <c r="M51" s="11">
        <f t="shared" si="38"/>
        <v>8.695652173912995E-3</v>
      </c>
      <c r="N51" s="11">
        <f t="shared" si="10"/>
        <v>0.8660714285714286</v>
      </c>
      <c r="O51" s="11">
        <f t="shared" si="39"/>
        <v>1.5580564284758945E-2</v>
      </c>
      <c r="P51" s="11">
        <f t="shared" si="40"/>
        <v>3.155844798856982E-3</v>
      </c>
      <c r="Q51" s="11">
        <f t="shared" si="41"/>
        <v>0.11964582569941952</v>
      </c>
      <c r="R51" s="11">
        <f t="shared" si="42"/>
        <v>9.9409111163994927E-3</v>
      </c>
      <c r="S51" s="16">
        <f t="shared" si="43"/>
        <v>1.7731156490468287</v>
      </c>
      <c r="T51" s="11">
        <f t="shared" si="12"/>
        <v>0.12317460317460319</v>
      </c>
      <c r="U51" s="11">
        <f t="shared" si="44"/>
        <v>17.225776252145387</v>
      </c>
      <c r="V51" s="11">
        <f t="shared" si="45"/>
        <v>5.1508745749429867E-2</v>
      </c>
      <c r="W51" s="11">
        <f t="shared" si="46"/>
        <v>0.39823446050274758</v>
      </c>
      <c r="X51" s="11">
        <f t="shared" si="47"/>
        <v>0.43811640240255406</v>
      </c>
    </row>
    <row r="52" spans="2:24" x14ac:dyDescent="0.3">
      <c r="B52" s="39">
        <f t="shared" si="14"/>
        <v>330</v>
      </c>
      <c r="C52" s="2">
        <f t="shared" si="0"/>
        <v>125</v>
      </c>
      <c r="D52" s="2">
        <f t="shared" si="30"/>
        <v>205</v>
      </c>
      <c r="E52" s="10">
        <f t="shared" si="31"/>
        <v>193.33333333333334</v>
      </c>
      <c r="F52" s="2">
        <f t="shared" si="32"/>
        <v>205</v>
      </c>
      <c r="G52" s="15">
        <f t="shared" si="33"/>
        <v>1.0603448275862069</v>
      </c>
      <c r="H52" s="12">
        <f t="shared" si="34"/>
        <v>1.6866566716641662E-2</v>
      </c>
      <c r="I52" s="10">
        <f t="shared" si="35"/>
        <v>372.9785313954593</v>
      </c>
      <c r="J52" s="2">
        <f t="shared" si="36"/>
        <v>1</v>
      </c>
      <c r="K52" s="11">
        <f t="shared" si="37"/>
        <v>1.6420361247947637E-4</v>
      </c>
      <c r="L52" s="11">
        <f t="shared" si="9"/>
        <v>0.14222222222222222</v>
      </c>
      <c r="M52" s="11">
        <f t="shared" si="38"/>
        <v>8.6206896551725108E-3</v>
      </c>
      <c r="N52" s="11">
        <f t="shared" si="10"/>
        <v>0.8660714285714286</v>
      </c>
      <c r="O52" s="11">
        <f t="shared" si="39"/>
        <v>1.5322913161798261E-2</v>
      </c>
      <c r="P52" s="11">
        <f t="shared" si="40"/>
        <v>3.1134473880301619E-3</v>
      </c>
      <c r="Q52" s="11">
        <f t="shared" si="41"/>
        <v>0.12275927308744969</v>
      </c>
      <c r="R52" s="11">
        <f t="shared" si="42"/>
        <v>9.8073592722950093E-3</v>
      </c>
      <c r="S52" s="16">
        <f t="shared" si="43"/>
        <v>1.7633082897745338</v>
      </c>
      <c r="T52" s="11">
        <f t="shared" si="12"/>
        <v>0.12317460317460319</v>
      </c>
      <c r="U52" s="11">
        <f t="shared" si="44"/>
        <v>24.754502238106721</v>
      </c>
      <c r="V52" s="11">
        <f t="shared" si="45"/>
        <v>7.3007061642591756E-2</v>
      </c>
      <c r="W52" s="11">
        <f t="shared" si="46"/>
        <v>0.47124152214533932</v>
      </c>
      <c r="X52" s="11">
        <f t="shared" si="47"/>
        <v>0.51216127984115589</v>
      </c>
    </row>
    <row r="53" spans="2:24" x14ac:dyDescent="0.3">
      <c r="B53" s="39">
        <f t="shared" si="14"/>
        <v>335</v>
      </c>
      <c r="C53" s="2">
        <f t="shared" si="0"/>
        <v>125</v>
      </c>
      <c r="D53" s="2">
        <f t="shared" ref="D53" si="48">B53-C53</f>
        <v>210</v>
      </c>
      <c r="E53" s="10">
        <f t="shared" ref="E53" si="49">(B53+2*C53)/3</f>
        <v>195</v>
      </c>
      <c r="F53" s="2">
        <f t="shared" ref="F53" si="50">D53</f>
        <v>210</v>
      </c>
      <c r="G53" s="15">
        <f t="shared" ref="G53" si="51">F53/E53</f>
        <v>1.0769230769230769</v>
      </c>
      <c r="H53" s="12">
        <f t="shared" ref="H53" si="52">G53-G52</f>
        <v>1.6578249336870021E-2</v>
      </c>
      <c r="I53" s="10">
        <f t="shared" ref="I53" si="53">E53*($D$5*$D$5+G53*G53)/($D$5*$D$5)</f>
        <v>381.9040050858232</v>
      </c>
      <c r="J53" s="2">
        <f t="shared" ref="J53" si="54">IF(I53&gt;$G$5,1,0)</f>
        <v>1</v>
      </c>
      <c r="K53" s="11">
        <f t="shared" ref="K53" si="55">$C$5*M53/(1+$S$10)</f>
        <v>1.6280016280016183E-4</v>
      </c>
      <c r="L53" s="11">
        <f t="shared" si="9"/>
        <v>0.14222222222222222</v>
      </c>
      <c r="M53" s="11">
        <f t="shared" ref="M53" si="56">(E53-E52)/E53</f>
        <v>8.5470085470084976E-3</v>
      </c>
      <c r="N53" s="11">
        <f t="shared" si="10"/>
        <v>0.8660714285714286</v>
      </c>
      <c r="O53" s="11">
        <f t="shared" ref="O53" si="57">(2*G53*H53/($D$5*$D$5+G53*G53))</f>
        <v>1.506774890414414E-2</v>
      </c>
      <c r="P53" s="11">
        <f t="shared" ref="P53" si="58">IF(J53=1,L53*(M53+N53*O53),K53)</f>
        <v>3.0715385409103915E-3</v>
      </c>
      <c r="Q53" s="11">
        <f t="shared" ref="Q53" si="59">P53+Q52</f>
        <v>0.12583081162836007</v>
      </c>
      <c r="R53" s="11">
        <f t="shared" ref="R53" si="60">P53*(1+$S$10)</f>
        <v>9.6753464038677323E-3</v>
      </c>
      <c r="S53" s="16">
        <f t="shared" ref="S53" si="61">S52-R53</f>
        <v>1.7536329433706661</v>
      </c>
      <c r="T53" s="11">
        <f t="shared" si="12"/>
        <v>0.12317460317460319</v>
      </c>
      <c r="U53" s="11">
        <f t="shared" ref="U53" si="62">2*G53/($D$5*$D$5-G53*G53)</f>
        <v>42.873969375735939</v>
      </c>
      <c r="V53" s="11">
        <f t="shared" ref="V53" si="63">T53*(M53+O53)*U53</f>
        <v>0.12470916014512581</v>
      </c>
      <c r="W53" s="11">
        <f t="shared" ref="W53" si="64">V53+W52</f>
        <v>0.59595068229046511</v>
      </c>
      <c r="X53" s="11">
        <f t="shared" ref="X53" si="65">W53+Q53/3</f>
        <v>0.63789428616658517</v>
      </c>
    </row>
    <row r="54" spans="2:24" x14ac:dyDescent="0.3">
      <c r="B54" s="39">
        <f t="shared" si="14"/>
        <v>340</v>
      </c>
      <c r="C54" s="2">
        <f t="shared" si="0"/>
        <v>125</v>
      </c>
      <c r="D54" s="2">
        <f t="shared" ref="D54" si="66">B54-C54</f>
        <v>215</v>
      </c>
      <c r="E54" s="10">
        <f t="shared" ref="E54" si="67">(B54+2*C54)/3</f>
        <v>196.66666666666666</v>
      </c>
      <c r="F54" s="2">
        <f t="shared" ref="F54" si="68">D54</f>
        <v>215</v>
      </c>
      <c r="G54" s="15">
        <f t="shared" ref="G54" si="69">F54/E54</f>
        <v>1.0932203389830508</v>
      </c>
      <c r="H54" s="12">
        <f t="shared" ref="H54" si="70">G54-G53</f>
        <v>1.6297262059973949E-2</v>
      </c>
      <c r="I54" s="10">
        <f t="shared" ref="I54" si="71">E54*($D$5*$D$5+G54*G54)/($D$5*$D$5)</f>
        <v>390.91656160993597</v>
      </c>
      <c r="J54" s="2">
        <f t="shared" ref="J54" si="72">IF(I54&gt;$G$5,1,0)</f>
        <v>1</v>
      </c>
      <c r="K54" s="11">
        <f t="shared" ref="K54" si="73">$C$5*M54/(1+$S$10)</f>
        <v>1.6142050040355034E-4</v>
      </c>
      <c r="L54" s="11">
        <f t="shared" si="9"/>
        <v>0.14222222222222222</v>
      </c>
      <c r="M54" s="11">
        <f t="shared" ref="M54" si="74">(E54-E53)/E54</f>
        <v>8.4745762711863921E-3</v>
      </c>
      <c r="N54" s="11">
        <f t="shared" si="10"/>
        <v>0.8660714285714286</v>
      </c>
      <c r="O54" s="11">
        <f t="shared" ref="O54" si="75">(2*G54*H54/($D$5*$D$5+G54*G54))</f>
        <v>1.4815409643090601E-2</v>
      </c>
      <c r="P54" s="11">
        <f t="shared" ref="P54" si="76">IF(J54=1,L54*(M54+N54*O54),K54)</f>
        <v>3.0301552733367166E-3</v>
      </c>
      <c r="Q54" s="11">
        <f t="shared" ref="Q54" si="77">P54+Q53</f>
        <v>0.12886096690169679</v>
      </c>
      <c r="R54" s="11">
        <f t="shared" ref="R54" si="78">P54*(1+$S$10)</f>
        <v>9.5449891110106575E-3</v>
      </c>
      <c r="S54" s="16">
        <f t="shared" ref="S54" si="79">S53-R54</f>
        <v>1.7440879542596555</v>
      </c>
      <c r="T54" s="11">
        <f t="shared" si="12"/>
        <v>0.12317460317460319</v>
      </c>
      <c r="U54" s="11">
        <f t="shared" ref="U54" si="80">2*G54/($D$5*$D$5-G54*G54)</f>
        <v>147.0440494590386</v>
      </c>
      <c r="V54" s="11">
        <f t="shared" ref="V54" si="81">T54*(M54+O54)*U54</f>
        <v>0.42183037783604843</v>
      </c>
      <c r="W54" s="11">
        <f t="shared" ref="W54" si="82">V54+W53</f>
        <v>1.0177810601265136</v>
      </c>
      <c r="X54" s="11">
        <f t="shared" ref="X54" si="83">W54+Q54/3</f>
        <v>1.0607347157604126</v>
      </c>
    </row>
    <row r="55" spans="2:24" x14ac:dyDescent="0.3">
      <c r="B55" s="2"/>
      <c r="C55" s="2"/>
      <c r="D55" s="2"/>
      <c r="E55" s="10"/>
      <c r="F55" s="2"/>
      <c r="G55" s="15"/>
      <c r="H55" s="12"/>
      <c r="I55" s="10"/>
      <c r="J55" s="2"/>
      <c r="K55" s="2"/>
      <c r="L55" s="11"/>
      <c r="M55" s="11"/>
      <c r="N55" s="11"/>
      <c r="O55" s="11"/>
      <c r="P55" s="11"/>
      <c r="Q55" s="11"/>
      <c r="R55" s="11"/>
      <c r="S55" s="16"/>
      <c r="T55" s="11"/>
      <c r="U55" s="11"/>
      <c r="V55" s="2"/>
      <c r="W55" s="2"/>
      <c r="X55" s="11"/>
    </row>
    <row r="56" spans="2:24" x14ac:dyDescent="0.3">
      <c r="B56" s="2"/>
      <c r="C56" s="2"/>
      <c r="D56" s="2"/>
      <c r="E56" s="10"/>
      <c r="F56" s="2"/>
      <c r="G56" s="15"/>
      <c r="H56" s="12"/>
      <c r="I56" s="10"/>
      <c r="J56" s="2"/>
      <c r="K56" s="2"/>
      <c r="L56" s="11"/>
      <c r="M56" s="11"/>
      <c r="N56" s="11"/>
      <c r="O56" s="11"/>
      <c r="P56" s="11"/>
      <c r="Q56" s="11"/>
      <c r="R56" s="11"/>
      <c r="S56" s="16"/>
      <c r="T56" s="11"/>
      <c r="U56" s="11"/>
      <c r="V56" s="2"/>
      <c r="W56" s="2"/>
      <c r="X56" s="11"/>
    </row>
    <row r="57" spans="2:24" x14ac:dyDescent="0.3">
      <c r="B57" s="2"/>
      <c r="C57" s="2"/>
      <c r="D57" s="2"/>
      <c r="E57" s="10"/>
      <c r="F57" s="2"/>
      <c r="G57" s="15"/>
      <c r="H57" s="12"/>
      <c r="I57" s="10"/>
      <c r="J57" s="2"/>
      <c r="K57" s="2"/>
      <c r="L57" s="11"/>
      <c r="M57" s="11"/>
      <c r="N57" s="11"/>
      <c r="O57" s="11"/>
      <c r="P57" s="11"/>
      <c r="Q57" s="11"/>
      <c r="R57" s="11"/>
      <c r="S57" s="16"/>
      <c r="T57" s="11"/>
      <c r="U57" s="11"/>
      <c r="V57" s="2"/>
      <c r="W57" s="2"/>
      <c r="X57" s="11"/>
    </row>
    <row r="58" spans="2:24" x14ac:dyDescent="0.3">
      <c r="B58" s="2"/>
      <c r="C58" s="2"/>
      <c r="D58" s="2"/>
      <c r="E58" s="10"/>
      <c r="F58" s="2"/>
      <c r="G58" s="15"/>
      <c r="H58" s="12"/>
      <c r="I58" s="10"/>
      <c r="J58" s="2"/>
      <c r="K58" s="2"/>
      <c r="L58" s="11"/>
      <c r="M58" s="11"/>
      <c r="N58" s="11"/>
      <c r="O58" s="11"/>
      <c r="P58" s="11"/>
      <c r="Q58" s="11"/>
      <c r="R58" s="11"/>
      <c r="S58" s="16"/>
      <c r="T58" s="11"/>
      <c r="U58" s="11"/>
      <c r="V58" s="2"/>
      <c r="W58" s="2"/>
      <c r="X58" s="11"/>
    </row>
    <row r="59" spans="2:24" x14ac:dyDescent="0.3">
      <c r="B59" s="2"/>
      <c r="C59" s="2"/>
      <c r="D59" s="2"/>
      <c r="E59" s="10"/>
      <c r="F59" s="2"/>
      <c r="G59" s="15"/>
      <c r="H59" s="12"/>
      <c r="I59" s="10"/>
      <c r="J59" s="2"/>
      <c r="K59" s="2"/>
      <c r="L59" s="11"/>
      <c r="M59" s="11"/>
      <c r="N59" s="11"/>
      <c r="O59" s="11"/>
      <c r="P59" s="11"/>
      <c r="Q59" s="11"/>
      <c r="R59" s="11"/>
      <c r="S59" s="16"/>
      <c r="T59" s="11"/>
      <c r="U59" s="11"/>
      <c r="V59" s="2"/>
      <c r="W59" s="2"/>
      <c r="X59" s="11"/>
    </row>
    <row r="60" spans="2:24" x14ac:dyDescent="0.3">
      <c r="B60" s="2"/>
      <c r="C60" s="2"/>
      <c r="D60" s="2"/>
      <c r="E60" s="10"/>
      <c r="F60" s="2"/>
      <c r="G60" s="15"/>
      <c r="H60" s="12"/>
      <c r="I60" s="10"/>
      <c r="J60" s="2"/>
      <c r="K60" s="2"/>
      <c r="L60" s="11"/>
      <c r="M60" s="11"/>
      <c r="N60" s="11"/>
      <c r="O60" s="11"/>
      <c r="P60" s="11"/>
      <c r="Q60" s="11"/>
      <c r="R60" s="11"/>
      <c r="S60" s="16"/>
      <c r="T60" s="11"/>
      <c r="U60" s="11"/>
      <c r="V60" s="2"/>
      <c r="W60" s="2"/>
      <c r="X60" s="11"/>
    </row>
  </sheetData>
  <mergeCells count="1">
    <mergeCell ref="L8:P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s3=75</vt:lpstr>
      <vt:lpstr>s3=100</vt:lpstr>
      <vt:lpstr>s3=125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Ibanez</dc:creator>
  <cp:lastModifiedBy>Juan Pablo Ibanez</cp:lastModifiedBy>
  <dcterms:created xsi:type="dcterms:W3CDTF">2020-06-09T18:53:31Z</dcterms:created>
  <dcterms:modified xsi:type="dcterms:W3CDTF">2025-02-28T12:34:55Z</dcterms:modified>
</cp:coreProperties>
</file>