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3820"/>
  <bookViews>
    <workbookView xWindow="15" yWindow="-165" windowWidth="14865" windowHeight="8715"/>
  </bookViews>
  <sheets>
    <sheet name="Contable" sheetId="4" r:id="rId1"/>
    <sheet name="Comercial" sheetId="5" r:id="rId2"/>
    <sheet name="Económico" sheetId="6" r:id="rId3"/>
    <sheet name="Económico (Crecim)" sheetId="7" r:id="rId4"/>
  </sheets>
  <definedNames>
    <definedName name="_xlnm.Print_Titles" localSheetId="1">Comercial!$4:$4</definedName>
    <definedName name="_xlnm.Print_Titles" localSheetId="0">Contable!$4:$4</definedName>
    <definedName name="_xlnm.Print_Titles" localSheetId="2">Económico!$4:$4</definedName>
    <definedName name="_xlnm.Print_Titles" localSheetId="3">'Económico (Crecim)'!$4:$4</definedName>
  </definedNames>
  <calcPr calcId="125725"/>
  <webPublishing codePage="1252"/>
</workbook>
</file>

<file path=xl/calcChain.xml><?xml version="1.0" encoding="utf-8"?>
<calcChain xmlns="http://schemas.openxmlformats.org/spreadsheetml/2006/main">
  <c r="M45" i="7"/>
  <c r="N45" s="1"/>
  <c r="L45"/>
  <c r="K48" i="4" l="1"/>
  <c r="K47"/>
  <c r="F49"/>
  <c r="K49" s="1"/>
  <c r="F48"/>
  <c r="F47"/>
  <c r="F46"/>
  <c r="G40"/>
  <c r="H40" s="1"/>
  <c r="I40" s="1"/>
  <c r="J40" s="1"/>
  <c r="K40" s="1"/>
  <c r="G39"/>
  <c r="H39" s="1"/>
  <c r="I39" s="1"/>
  <c r="J39" s="1"/>
  <c r="G38"/>
  <c r="G37"/>
  <c r="H37" s="1"/>
  <c r="I37" s="1"/>
  <c r="J37" s="1"/>
  <c r="K37" s="1"/>
  <c r="G36"/>
  <c r="H36" s="1"/>
  <c r="I36" s="1"/>
  <c r="J36" s="1"/>
  <c r="K36" s="1"/>
  <c r="H35"/>
  <c r="G35"/>
  <c r="K46" i="7"/>
  <c r="F49"/>
  <c r="F48"/>
  <c r="F47"/>
  <c r="F46"/>
  <c r="F50" s="1"/>
  <c r="H40"/>
  <c r="I40" s="1"/>
  <c r="J40" s="1"/>
  <c r="K40" s="1"/>
  <c r="G40"/>
  <c r="I39"/>
  <c r="J39" s="1"/>
  <c r="H39"/>
  <c r="H44" s="1"/>
  <c r="G39"/>
  <c r="G44" s="1"/>
  <c r="G38"/>
  <c r="G37"/>
  <c r="H37" s="1"/>
  <c r="I37" s="1"/>
  <c r="J37" s="1"/>
  <c r="K37" s="1"/>
  <c r="H36"/>
  <c r="I36" s="1"/>
  <c r="J36" s="1"/>
  <c r="K36" s="1"/>
  <c r="G36"/>
  <c r="I35"/>
  <c r="J35" s="1"/>
  <c r="H35"/>
  <c r="H41" s="1"/>
  <c r="H43" s="1"/>
  <c r="H45" s="1"/>
  <c r="H50" s="1"/>
  <c r="G35"/>
  <c r="K47" i="5"/>
  <c r="K46" i="6"/>
  <c r="K48" i="5"/>
  <c r="K49"/>
  <c r="K46"/>
  <c r="K46" i="4"/>
  <c r="F49" i="6"/>
  <c r="F48"/>
  <c r="F47"/>
  <c r="F46"/>
  <c r="F50" s="1"/>
  <c r="G40"/>
  <c r="H40" s="1"/>
  <c r="I40" s="1"/>
  <c r="J40" s="1"/>
  <c r="K40" s="1"/>
  <c r="H39"/>
  <c r="G39"/>
  <c r="G44" s="1"/>
  <c r="G38"/>
  <c r="G37"/>
  <c r="H37" s="1"/>
  <c r="I37" s="1"/>
  <c r="J37" s="1"/>
  <c r="K37" s="1"/>
  <c r="H36"/>
  <c r="I36" s="1"/>
  <c r="J36" s="1"/>
  <c r="K36" s="1"/>
  <c r="G36"/>
  <c r="G41" s="1"/>
  <c r="G43" s="1"/>
  <c r="G45" s="1"/>
  <c r="G50" s="1"/>
  <c r="I35"/>
  <c r="H35"/>
  <c r="H41" s="1"/>
  <c r="H43" s="1"/>
  <c r="G35"/>
  <c r="F49" i="5"/>
  <c r="F48"/>
  <c r="F47"/>
  <c r="F46"/>
  <c r="F50" s="1"/>
  <c r="G40"/>
  <c r="H40" s="1"/>
  <c r="I40" s="1"/>
  <c r="J40" s="1"/>
  <c r="K40" s="1"/>
  <c r="H39"/>
  <c r="G39"/>
  <c r="G44" s="1"/>
  <c r="G38"/>
  <c r="G37"/>
  <c r="H37" s="1"/>
  <c r="I37" s="1"/>
  <c r="J37" s="1"/>
  <c r="K37" s="1"/>
  <c r="H36"/>
  <c r="I36" s="1"/>
  <c r="J36" s="1"/>
  <c r="K36" s="1"/>
  <c r="G36"/>
  <c r="G41" s="1"/>
  <c r="G43" s="1"/>
  <c r="G45" s="1"/>
  <c r="G50" s="1"/>
  <c r="I35"/>
  <c r="H35"/>
  <c r="H41" s="1"/>
  <c r="H43" s="1"/>
  <c r="G35"/>
  <c r="F50" i="4" l="1"/>
  <c r="K39"/>
  <c r="J44"/>
  <c r="K35" i="7"/>
  <c r="K41" s="1"/>
  <c r="K43" s="1"/>
  <c r="K45" s="1"/>
  <c r="J41"/>
  <c r="J43" s="1"/>
  <c r="J45" s="1"/>
  <c r="J50" s="1"/>
  <c r="J44"/>
  <c r="K39"/>
  <c r="K44" s="1"/>
  <c r="G41"/>
  <c r="G43" s="1"/>
  <c r="G45" s="1"/>
  <c r="G50" s="1"/>
  <c r="I44"/>
  <c r="I41"/>
  <c r="I43" s="1"/>
  <c r="I45" s="1"/>
  <c r="I50" s="1"/>
  <c r="H41" i="4"/>
  <c r="H43" s="1"/>
  <c r="H45" i="6"/>
  <c r="H50" s="1"/>
  <c r="H44"/>
  <c r="J35"/>
  <c r="I39"/>
  <c r="H45" i="5"/>
  <c r="H50" s="1"/>
  <c r="H44"/>
  <c r="J35"/>
  <c r="I39"/>
  <c r="G41" i="4"/>
  <c r="G43" s="1"/>
  <c r="I35"/>
  <c r="G44"/>
  <c r="I44"/>
  <c r="H44"/>
  <c r="K44" l="1"/>
  <c r="K50" i="7"/>
  <c r="H45" i="4"/>
  <c r="H50" s="1"/>
  <c r="I44" i="6"/>
  <c r="J39"/>
  <c r="K35"/>
  <c r="I41"/>
  <c r="I43" s="1"/>
  <c r="I45" s="1"/>
  <c r="I50" s="1"/>
  <c r="I44" i="5"/>
  <c r="J39"/>
  <c r="K35"/>
  <c r="I41"/>
  <c r="I43" s="1"/>
  <c r="I45" s="1"/>
  <c r="I50" s="1"/>
  <c r="G45" i="4"/>
  <c r="G50" s="1"/>
  <c r="J35"/>
  <c r="I41"/>
  <c r="C53" i="7" l="1"/>
  <c r="C52"/>
  <c r="K39" i="6"/>
  <c r="K44" s="1"/>
  <c r="J44"/>
  <c r="J41"/>
  <c r="J43" s="1"/>
  <c r="K39" i="5"/>
  <c r="K44" s="1"/>
  <c r="J44"/>
  <c r="J41"/>
  <c r="J43" s="1"/>
  <c r="I43" i="4"/>
  <c r="I45" s="1"/>
  <c r="I50" s="1"/>
  <c r="J41"/>
  <c r="K35"/>
  <c r="K41" s="1"/>
  <c r="K41" i="6" l="1"/>
  <c r="K43" s="1"/>
  <c r="K45" s="1"/>
  <c r="K50" s="1"/>
  <c r="J45"/>
  <c r="J50" s="1"/>
  <c r="K41" i="5"/>
  <c r="K43" s="1"/>
  <c r="K45" s="1"/>
  <c r="K50" s="1"/>
  <c r="J45"/>
  <c r="J50" s="1"/>
  <c r="J43" i="4"/>
  <c r="J45" s="1"/>
  <c r="J50" s="1"/>
  <c r="K43"/>
  <c r="K45" s="1"/>
  <c r="K50" s="1"/>
  <c r="C52" i="6" l="1"/>
  <c r="C53"/>
  <c r="C52" i="4"/>
  <c r="C53"/>
  <c r="C53" i="5"/>
  <c r="C52"/>
</calcChain>
</file>

<file path=xl/comments1.xml><?xml version="1.0" encoding="utf-8"?>
<comments xmlns="http://schemas.openxmlformats.org/spreadsheetml/2006/main">
  <authors>
    <author>Autor</author>
  </authors>
  <commentList>
    <comment ref="K4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los 60000 de la nave industrial son los 70000 que saldra la obra completa menos los 10000 del terreno. Los 45500 que resto son el valor contable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K46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Valor Terminal por método de perpetuidad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K46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Valor Terminal por método de perpetuidad
</t>
        </r>
      </text>
    </comment>
  </commentList>
</comments>
</file>

<file path=xl/sharedStrings.xml><?xml version="1.0" encoding="utf-8"?>
<sst xmlns="http://schemas.openxmlformats.org/spreadsheetml/2006/main" count="200" uniqueCount="52">
  <si>
    <t>AÑO 0</t>
  </si>
  <si>
    <t>AÑO 1</t>
  </si>
  <si>
    <t>AÑO 2</t>
  </si>
  <si>
    <t>AÑO 3</t>
  </si>
  <si>
    <t>AÑO 4</t>
  </si>
  <si>
    <t>AÑO 5</t>
  </si>
  <si>
    <t>Ingresos</t>
  </si>
  <si>
    <t>INGRESOS</t>
  </si>
  <si>
    <t>1 año</t>
  </si>
  <si>
    <t>2 año en adelante</t>
  </si>
  <si>
    <t xml:space="preserve">COSTOS </t>
  </si>
  <si>
    <t>operación maquina</t>
  </si>
  <si>
    <t>t anual</t>
  </si>
  <si>
    <t>premio</t>
  </si>
  <si>
    <t>Depreciacion Nave</t>
  </si>
  <si>
    <t>Depreciacion Maquina</t>
  </si>
  <si>
    <t>valor residual nave</t>
  </si>
  <si>
    <t>valor residual maq</t>
  </si>
  <si>
    <t>duracion maq</t>
  </si>
  <si>
    <t>duracion nave</t>
  </si>
  <si>
    <t>años</t>
  </si>
  <si>
    <t xml:space="preserve">INVERSIONES </t>
  </si>
  <si>
    <t>Nave industrial</t>
  </si>
  <si>
    <t>Maquina</t>
  </si>
  <si>
    <t>Terreno</t>
  </si>
  <si>
    <t>Capital de Trabajo</t>
  </si>
  <si>
    <t>otras variables</t>
  </si>
  <si>
    <t>costo oportunidad</t>
  </si>
  <si>
    <t>t ganancias</t>
  </si>
  <si>
    <t xml:space="preserve">duracion proyecto </t>
  </si>
  <si>
    <t>incremental Ingresos</t>
  </si>
  <si>
    <t>incremental Gastos</t>
  </si>
  <si>
    <t>incremental impuesto anual</t>
  </si>
  <si>
    <t>incremental premio</t>
  </si>
  <si>
    <t>Depreciacion maquina</t>
  </si>
  <si>
    <t>Depreciacion nave</t>
  </si>
  <si>
    <t>EBIT</t>
  </si>
  <si>
    <t>EBIT*(1-TAX)</t>
  </si>
  <si>
    <t xml:space="preserve">+Depreciacion </t>
  </si>
  <si>
    <t>Flujo de la Operaciones</t>
  </si>
  <si>
    <t>Aumentos de Capital de Trabajo</t>
  </si>
  <si>
    <t>Inversión en Nave industrial</t>
  </si>
  <si>
    <t>Inversión en Maquina</t>
  </si>
  <si>
    <t>Inversión en Terreno</t>
  </si>
  <si>
    <t>FREE CASH FLOW</t>
  </si>
  <si>
    <t>VAN</t>
  </si>
  <si>
    <t>TIR</t>
  </si>
  <si>
    <t>Valor Terminal</t>
  </si>
  <si>
    <t>Tasa cremimiento</t>
  </si>
  <si>
    <t>AÑO 6</t>
  </si>
  <si>
    <t>AÑO 7</t>
  </si>
  <si>
    <t>AÑO 8</t>
  </si>
</sst>
</file>

<file path=xl/styles.xml><?xml version="1.0" encoding="utf-8"?>
<styleSheet xmlns="http://schemas.openxmlformats.org/spreadsheetml/2006/main">
  <numFmts count="1">
    <numFmt numFmtId="164" formatCode="0.0%"/>
  </numFmts>
  <fonts count="10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vertical="center" wrapText="1"/>
    </xf>
    <xf numFmtId="0" fontId="6" fillId="0" borderId="0" xfId="0" applyFont="1" applyAlignment="1"/>
    <xf numFmtId="0" fontId="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vertical="center"/>
    </xf>
    <xf numFmtId="0" fontId="5" fillId="0" borderId="0" xfId="0" applyFont="1" applyAlignment="1"/>
    <xf numFmtId="164" fontId="2" fillId="5" borderId="1" xfId="1" applyNumberFormat="1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3" fontId="1" fillId="4" borderId="1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9" fontId="1" fillId="0" borderId="1" xfId="1" applyFont="1" applyBorder="1" applyAlignment="1">
      <alignment vertical="center" wrapText="1"/>
    </xf>
    <xf numFmtId="0" fontId="2" fillId="2" borderId="1" xfId="0" quotePrefix="1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10" fontId="1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center" vertical="center" textRotation="90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BFAF5"/>
      <rgbColor rgb="00F6F3E2"/>
      <rgbColor rgb="00FFFF99"/>
      <rgbColor rgb="00BCCCE4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4"/>
    <pageSetUpPr fitToPage="1"/>
  </sheetPr>
  <dimension ref="B1:L92"/>
  <sheetViews>
    <sheetView showGridLines="0" tabSelected="1" workbookViewId="0">
      <pane ySplit="4" topLeftCell="A19" activePane="bottomLeft" state="frozen"/>
      <selection pane="bottomLeft" activeCell="C58" sqref="C58"/>
    </sheetView>
  </sheetViews>
  <sheetFormatPr baseColWidth="10" defaultColWidth="9.33203125" defaultRowHeight="11.25"/>
  <cols>
    <col min="1" max="1" width="1.83203125" style="2" customWidth="1"/>
    <col min="2" max="2" width="28.1640625" style="1" customWidth="1"/>
    <col min="3" max="3" width="11.6640625" style="2" customWidth="1"/>
    <col min="4" max="4" width="9.1640625" style="2" customWidth="1"/>
    <col min="5" max="5" width="10.83203125" style="2" customWidth="1"/>
    <col min="6" max="6" width="11.33203125" style="2" customWidth="1"/>
    <col min="7" max="7" width="9.83203125" style="2" customWidth="1"/>
    <col min="8" max="11" width="9.1640625" style="2" customWidth="1"/>
    <col min="12" max="16384" width="9.33203125" style="2"/>
  </cols>
  <sheetData>
    <row r="1" spans="2:12" ht="11.25" customHeight="1"/>
    <row r="2" spans="2:12" s="3" customFormat="1" ht="27.75" customHeight="1">
      <c r="B2" s="24"/>
      <c r="H2" s="19"/>
      <c r="I2" s="19"/>
      <c r="J2" s="19"/>
      <c r="K2" s="20"/>
    </row>
    <row r="3" spans="2:12" ht="3.75" customHeight="1">
      <c r="B3" s="4"/>
      <c r="H3" s="5"/>
      <c r="J3" s="6"/>
      <c r="K3" s="6"/>
    </row>
    <row r="4" spans="2:12" s="6" customFormat="1" ht="24.75" customHeight="1">
      <c r="B4" s="7"/>
      <c r="C4" s="21"/>
      <c r="D4" s="22"/>
      <c r="E4" s="21"/>
      <c r="F4" s="21" t="s">
        <v>0</v>
      </c>
      <c r="G4" s="22" t="s">
        <v>1</v>
      </c>
      <c r="H4" s="21" t="s">
        <v>2</v>
      </c>
      <c r="I4" s="22" t="s">
        <v>3</v>
      </c>
      <c r="J4" s="21" t="s">
        <v>4</v>
      </c>
      <c r="K4" s="22" t="s">
        <v>5</v>
      </c>
    </row>
    <row r="5" spans="2:12" ht="24" customHeight="1">
      <c r="B5" s="8"/>
      <c r="C5" s="9"/>
      <c r="D5" s="9"/>
      <c r="E5" s="9"/>
      <c r="F5" s="9"/>
      <c r="G5" s="9"/>
      <c r="H5" s="9"/>
      <c r="I5" s="9"/>
      <c r="J5" s="9"/>
      <c r="K5" s="9"/>
    </row>
    <row r="6" spans="2:12" ht="8.1" customHeight="1">
      <c r="B6" s="10"/>
      <c r="C6" s="11"/>
      <c r="D6" s="11"/>
      <c r="E6" s="11"/>
      <c r="F6" s="11"/>
      <c r="G6" s="11"/>
      <c r="H6" s="11"/>
      <c r="I6" s="11"/>
      <c r="J6" s="11"/>
      <c r="K6" s="11"/>
      <c r="L6" s="6"/>
    </row>
    <row r="7" spans="2:12" ht="18" customHeight="1">
      <c r="B7" s="18" t="s">
        <v>7</v>
      </c>
      <c r="C7" s="17"/>
      <c r="D7" s="17"/>
      <c r="E7" s="17"/>
      <c r="F7" s="17"/>
      <c r="G7" s="17"/>
      <c r="H7" s="17"/>
      <c r="I7" s="17"/>
      <c r="J7" s="17"/>
      <c r="K7" s="17"/>
    </row>
    <row r="8" spans="2:12" ht="18" customHeight="1">
      <c r="B8" s="13" t="s">
        <v>8</v>
      </c>
      <c r="C8" s="13">
        <v>18970</v>
      </c>
      <c r="D8" s="13"/>
      <c r="E8" s="13"/>
      <c r="F8" s="13"/>
      <c r="G8" s="13"/>
      <c r="H8" s="13"/>
      <c r="I8" s="13"/>
      <c r="J8" s="13"/>
      <c r="K8" s="13"/>
    </row>
    <row r="9" spans="2:12" ht="18" customHeight="1">
      <c r="B9" s="13" t="s">
        <v>9</v>
      </c>
      <c r="C9" s="13">
        <v>27100</v>
      </c>
      <c r="D9" s="25"/>
      <c r="E9" s="25"/>
      <c r="F9" s="25"/>
      <c r="G9" s="25"/>
      <c r="H9" s="25"/>
      <c r="I9" s="25"/>
      <c r="J9" s="25"/>
      <c r="K9" s="25"/>
    </row>
    <row r="10" spans="2:12" ht="18" customHeight="1">
      <c r="B10" s="12"/>
      <c r="C10" s="23"/>
      <c r="D10" s="23"/>
      <c r="E10" s="23"/>
      <c r="F10" s="23"/>
      <c r="G10" s="23"/>
      <c r="H10" s="23"/>
      <c r="I10" s="23"/>
      <c r="J10" s="23"/>
      <c r="K10" s="23"/>
    </row>
    <row r="11" spans="2:12" ht="18" customHeigh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2:12" ht="18" customHeight="1">
      <c r="B12" s="18" t="s">
        <v>10</v>
      </c>
      <c r="C12" s="17"/>
      <c r="D12" s="17"/>
      <c r="E12" s="17"/>
      <c r="F12" s="17"/>
      <c r="G12" s="17"/>
      <c r="H12" s="17"/>
      <c r="I12" s="17"/>
      <c r="J12" s="17"/>
      <c r="K12" s="17"/>
    </row>
    <row r="13" spans="2:12" ht="18" customHeight="1">
      <c r="B13" s="13" t="s">
        <v>11</v>
      </c>
      <c r="C13" s="13">
        <v>3500</v>
      </c>
      <c r="D13" s="13"/>
      <c r="E13" s="13"/>
      <c r="F13" s="13"/>
      <c r="G13" s="13"/>
      <c r="H13" s="13"/>
      <c r="I13" s="13"/>
      <c r="J13" s="13"/>
      <c r="K13" s="13"/>
    </row>
    <row r="14" spans="2:12" ht="18" customHeight="1">
      <c r="B14" s="13" t="s">
        <v>12</v>
      </c>
      <c r="C14" s="13">
        <v>750</v>
      </c>
      <c r="D14" s="13"/>
      <c r="E14" s="13"/>
      <c r="F14" s="13"/>
      <c r="G14" s="13"/>
      <c r="H14" s="13"/>
      <c r="I14" s="13"/>
      <c r="J14" s="13"/>
      <c r="K14" s="13"/>
    </row>
    <row r="15" spans="2:12" ht="18" customHeight="1">
      <c r="B15" s="13" t="s">
        <v>13</v>
      </c>
      <c r="C15" s="13">
        <v>975</v>
      </c>
      <c r="D15" s="13"/>
      <c r="E15" s="13"/>
      <c r="F15" s="13"/>
      <c r="G15" s="13"/>
      <c r="H15" s="13"/>
      <c r="I15" s="13"/>
      <c r="J15" s="13"/>
      <c r="K15" s="13"/>
    </row>
    <row r="16" spans="2:12" ht="18" customHeight="1">
      <c r="B16" s="13" t="s">
        <v>14</v>
      </c>
      <c r="C16" s="13">
        <v>900</v>
      </c>
      <c r="D16" s="13"/>
      <c r="E16" s="13"/>
      <c r="F16" s="13"/>
      <c r="G16" s="13"/>
      <c r="H16" s="13"/>
      <c r="I16" s="13"/>
      <c r="J16" s="13"/>
      <c r="K16" s="13"/>
    </row>
    <row r="17" spans="2:11" ht="18" customHeight="1">
      <c r="B17" s="13" t="s">
        <v>15</v>
      </c>
      <c r="C17" s="13">
        <v>2500</v>
      </c>
      <c r="D17" s="13"/>
      <c r="E17" s="13"/>
      <c r="F17" s="13"/>
      <c r="G17" s="13"/>
      <c r="H17" s="13"/>
      <c r="I17" s="13"/>
      <c r="J17" s="13"/>
      <c r="K17" s="13"/>
    </row>
    <row r="18" spans="2:11" ht="18" customHeight="1">
      <c r="B18" s="13" t="s">
        <v>16</v>
      </c>
      <c r="C18" s="13">
        <v>5000</v>
      </c>
      <c r="D18" s="13"/>
      <c r="E18" s="13"/>
      <c r="F18" s="13"/>
      <c r="G18" s="13"/>
      <c r="H18" s="13"/>
      <c r="I18" s="13"/>
      <c r="J18" s="13"/>
      <c r="K18" s="13"/>
    </row>
    <row r="19" spans="2:11" ht="18" customHeight="1">
      <c r="B19" s="13" t="s">
        <v>17</v>
      </c>
      <c r="C19" s="13">
        <v>0</v>
      </c>
      <c r="D19" s="13"/>
      <c r="E19" s="13"/>
      <c r="F19" s="13"/>
      <c r="G19" s="13"/>
      <c r="H19" s="13"/>
      <c r="I19" s="13"/>
      <c r="J19" s="13"/>
      <c r="K19" s="13"/>
    </row>
    <row r="20" spans="2:11" ht="18" customHeight="1">
      <c r="B20" s="13" t="s">
        <v>18</v>
      </c>
      <c r="C20" s="13">
        <v>10</v>
      </c>
      <c r="D20" s="13" t="s">
        <v>20</v>
      </c>
      <c r="E20" s="13"/>
      <c r="F20" s="13"/>
      <c r="G20" s="13"/>
      <c r="H20" s="13"/>
      <c r="I20" s="13"/>
      <c r="J20" s="13"/>
      <c r="K20" s="13"/>
    </row>
    <row r="21" spans="2:11" ht="18" customHeight="1">
      <c r="B21" s="13" t="s">
        <v>19</v>
      </c>
      <c r="C21" s="13">
        <v>50</v>
      </c>
      <c r="D21" s="13" t="s">
        <v>20</v>
      </c>
      <c r="E21" s="13"/>
      <c r="F21" s="13"/>
      <c r="G21" s="13"/>
      <c r="H21" s="13"/>
      <c r="I21" s="13"/>
      <c r="J21" s="13"/>
      <c r="K21" s="13"/>
    </row>
    <row r="22" spans="2:11" ht="18" customHeight="1">
      <c r="B22" s="7"/>
      <c r="C22" s="6"/>
      <c r="D22" s="6"/>
      <c r="E22" s="6"/>
      <c r="F22" s="6"/>
      <c r="G22" s="6"/>
      <c r="H22" s="6"/>
      <c r="I22" s="6"/>
      <c r="J22" s="6"/>
      <c r="K22" s="6"/>
    </row>
    <row r="23" spans="2:11" ht="18" customHeight="1">
      <c r="B23" s="18" t="s">
        <v>21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2:11" ht="18" customHeight="1">
      <c r="B24" s="13" t="s">
        <v>22</v>
      </c>
      <c r="C24" s="13">
        <v>50000</v>
      </c>
      <c r="D24" s="13"/>
      <c r="E24" s="13"/>
      <c r="F24" s="13"/>
      <c r="G24" s="13"/>
      <c r="H24" s="13"/>
      <c r="I24" s="13"/>
      <c r="J24" s="13"/>
      <c r="K24" s="13"/>
    </row>
    <row r="25" spans="2:11" ht="18" customHeight="1">
      <c r="B25" s="13" t="s">
        <v>23</v>
      </c>
      <c r="C25" s="13">
        <v>25000</v>
      </c>
      <c r="D25" s="13"/>
      <c r="E25" s="13"/>
      <c r="F25" s="13"/>
      <c r="G25" s="13"/>
      <c r="H25" s="13"/>
      <c r="I25" s="13"/>
      <c r="J25" s="13"/>
      <c r="K25" s="13"/>
    </row>
    <row r="26" spans="2:11" ht="18" customHeight="1">
      <c r="B26" s="13" t="s">
        <v>24</v>
      </c>
      <c r="C26" s="13">
        <v>10000</v>
      </c>
      <c r="D26" s="25"/>
      <c r="E26" s="25"/>
      <c r="F26" s="25"/>
      <c r="G26" s="25"/>
      <c r="H26" s="25"/>
      <c r="I26" s="25"/>
      <c r="J26" s="25"/>
      <c r="K26" s="25"/>
    </row>
    <row r="27" spans="2:11" ht="18" customHeight="1">
      <c r="B27" s="13" t="s">
        <v>25</v>
      </c>
      <c r="C27" s="13">
        <v>5300</v>
      </c>
      <c r="D27" s="23"/>
      <c r="E27" s="23"/>
      <c r="F27" s="23"/>
      <c r="G27" s="23"/>
      <c r="H27" s="23"/>
      <c r="I27" s="23"/>
      <c r="J27" s="23"/>
      <c r="K27" s="23"/>
    </row>
    <row r="28" spans="2:11" ht="18" customHeight="1">
      <c r="B28" s="7"/>
      <c r="C28" s="6"/>
      <c r="D28" s="6"/>
      <c r="E28" s="6"/>
      <c r="F28" s="6"/>
      <c r="G28" s="6"/>
      <c r="H28" s="6"/>
      <c r="I28" s="6"/>
      <c r="J28" s="6"/>
      <c r="K28" s="6"/>
    </row>
    <row r="29" spans="2:11" ht="18" customHeight="1">
      <c r="B29" s="18" t="s">
        <v>26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2:11" ht="18" customHeight="1">
      <c r="B30" s="13" t="s">
        <v>27</v>
      </c>
      <c r="C30" s="32">
        <v>0.12</v>
      </c>
      <c r="D30" s="13"/>
      <c r="E30" s="13"/>
      <c r="F30" s="13"/>
      <c r="G30" s="13"/>
      <c r="H30" s="13"/>
      <c r="I30" s="13"/>
      <c r="J30" s="13"/>
      <c r="K30" s="13"/>
    </row>
    <row r="31" spans="2:11" ht="18" customHeight="1">
      <c r="B31" s="13" t="s">
        <v>28</v>
      </c>
      <c r="C31" s="32">
        <v>0.35</v>
      </c>
      <c r="D31" s="13"/>
      <c r="E31" s="13"/>
      <c r="F31" s="13"/>
      <c r="G31" s="13"/>
      <c r="H31" s="13"/>
      <c r="I31" s="13"/>
      <c r="J31" s="13"/>
      <c r="K31" s="13"/>
    </row>
    <row r="32" spans="2:11" ht="18" customHeight="1">
      <c r="B32" s="13" t="s">
        <v>29</v>
      </c>
      <c r="C32" s="13">
        <v>5</v>
      </c>
      <c r="D32" s="13"/>
      <c r="E32" s="13"/>
      <c r="F32" s="13"/>
      <c r="G32" s="13"/>
      <c r="H32" s="13"/>
      <c r="I32" s="13"/>
      <c r="J32" s="13"/>
      <c r="K32" s="13"/>
    </row>
    <row r="33" spans="2:12" ht="18" customHeight="1"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6"/>
    </row>
    <row r="34" spans="2:12" ht="18" customHeight="1">
      <c r="B34" s="18" t="s">
        <v>6</v>
      </c>
      <c r="C34" s="17"/>
      <c r="D34" s="17"/>
      <c r="E34" s="17"/>
      <c r="F34" s="17"/>
      <c r="G34" s="17"/>
      <c r="H34" s="17"/>
      <c r="I34" s="17"/>
      <c r="J34" s="17"/>
      <c r="K34" s="17"/>
    </row>
    <row r="35" spans="2:12" ht="18" customHeight="1">
      <c r="B35" s="28" t="s">
        <v>30</v>
      </c>
      <c r="C35" s="9"/>
      <c r="D35" s="9"/>
      <c r="E35" s="9"/>
      <c r="F35" s="9"/>
      <c r="G35" s="9">
        <f>+C8</f>
        <v>18970</v>
      </c>
      <c r="H35" s="9">
        <f>+C9</f>
        <v>27100</v>
      </c>
      <c r="I35" s="9">
        <f>+H35</f>
        <v>27100</v>
      </c>
      <c r="J35" s="9">
        <f>+I35</f>
        <v>27100</v>
      </c>
      <c r="K35" s="9">
        <f>+J35</f>
        <v>27100</v>
      </c>
    </row>
    <row r="36" spans="2:12" ht="18" customHeight="1">
      <c r="B36" s="28" t="s">
        <v>31</v>
      </c>
      <c r="C36" s="9"/>
      <c r="D36" s="9"/>
      <c r="E36" s="9"/>
      <c r="F36" s="9"/>
      <c r="G36" s="9">
        <f>-C13</f>
        <v>-3500</v>
      </c>
      <c r="H36" s="9">
        <f>+G36</f>
        <v>-3500</v>
      </c>
      <c r="I36" s="9">
        <f t="shared" ref="I36:K36" si="0">+H36</f>
        <v>-3500</v>
      </c>
      <c r="J36" s="9">
        <f t="shared" si="0"/>
        <v>-3500</v>
      </c>
      <c r="K36" s="9">
        <f t="shared" si="0"/>
        <v>-3500</v>
      </c>
    </row>
    <row r="37" spans="2:12" ht="18" customHeight="1">
      <c r="B37" s="28" t="s">
        <v>32</v>
      </c>
      <c r="C37" s="9"/>
      <c r="D37" s="9"/>
      <c r="E37" s="9"/>
      <c r="F37" s="9"/>
      <c r="G37" s="9">
        <f>-C14</f>
        <v>-750</v>
      </c>
      <c r="H37" s="9">
        <f>+G37</f>
        <v>-750</v>
      </c>
      <c r="I37" s="9">
        <f t="shared" ref="I37:K40" si="1">+H37</f>
        <v>-750</v>
      </c>
      <c r="J37" s="9">
        <f t="shared" si="1"/>
        <v>-750</v>
      </c>
      <c r="K37" s="9">
        <f t="shared" si="1"/>
        <v>-750</v>
      </c>
    </row>
    <row r="38" spans="2:12" ht="18" customHeight="1">
      <c r="B38" s="28" t="s">
        <v>33</v>
      </c>
      <c r="C38" s="9"/>
      <c r="D38" s="9"/>
      <c r="E38" s="9"/>
      <c r="F38" s="9"/>
      <c r="G38" s="9">
        <f>-C15</f>
        <v>-975</v>
      </c>
      <c r="H38" s="9"/>
      <c r="I38" s="9"/>
      <c r="J38" s="9"/>
      <c r="K38" s="9"/>
    </row>
    <row r="39" spans="2:12" ht="18" customHeight="1">
      <c r="B39" s="28" t="s">
        <v>34</v>
      </c>
      <c r="C39" s="9"/>
      <c r="D39" s="9"/>
      <c r="E39" s="9"/>
      <c r="F39" s="9"/>
      <c r="G39" s="9">
        <f>-C17</f>
        <v>-2500</v>
      </c>
      <c r="H39" s="9">
        <f>+G39</f>
        <v>-2500</v>
      </c>
      <c r="I39" s="9">
        <f t="shared" si="1"/>
        <v>-2500</v>
      </c>
      <c r="J39" s="9">
        <f t="shared" si="1"/>
        <v>-2500</v>
      </c>
      <c r="K39" s="9">
        <f t="shared" si="1"/>
        <v>-2500</v>
      </c>
    </row>
    <row r="40" spans="2:12" ht="18" customHeight="1">
      <c r="B40" s="28" t="s">
        <v>35</v>
      </c>
      <c r="C40" s="9"/>
      <c r="D40" s="9"/>
      <c r="E40" s="9"/>
      <c r="F40" s="9"/>
      <c r="G40" s="9">
        <f>-C16</f>
        <v>-900</v>
      </c>
      <c r="H40" s="9">
        <f>+G40</f>
        <v>-900</v>
      </c>
      <c r="I40" s="9">
        <f t="shared" si="1"/>
        <v>-900</v>
      </c>
      <c r="J40" s="9">
        <f t="shared" si="1"/>
        <v>-900</v>
      </c>
      <c r="K40" s="9">
        <f t="shared" si="1"/>
        <v>-900</v>
      </c>
    </row>
    <row r="41" spans="2:12" ht="18" customHeight="1">
      <c r="B41" s="29" t="s">
        <v>36</v>
      </c>
      <c r="C41" s="14"/>
      <c r="D41" s="26"/>
      <c r="E41" s="26"/>
      <c r="F41" s="26"/>
      <c r="G41" s="26">
        <f>+SUM(G35:G40)</f>
        <v>10345</v>
      </c>
      <c r="H41" s="26">
        <f>+SUM(H35:H40)</f>
        <v>19450</v>
      </c>
      <c r="I41" s="26">
        <f>+SUM(I35:I40)</f>
        <v>19450</v>
      </c>
      <c r="J41" s="26">
        <f>+SUM(J35:J40)</f>
        <v>19450</v>
      </c>
      <c r="K41" s="26">
        <f>+SUM(K35:K40)</f>
        <v>19450</v>
      </c>
    </row>
    <row r="42" spans="2:12" ht="18" customHeight="1">
      <c r="B42" s="28"/>
      <c r="C42" s="9"/>
      <c r="D42" s="27"/>
      <c r="E42" s="27"/>
      <c r="F42" s="27"/>
      <c r="G42" s="27"/>
      <c r="H42" s="27"/>
      <c r="I42" s="27"/>
      <c r="J42" s="27"/>
      <c r="K42" s="27"/>
    </row>
    <row r="43" spans="2:12" ht="18" customHeight="1">
      <c r="B43" s="29" t="s">
        <v>37</v>
      </c>
      <c r="C43" s="14"/>
      <c r="D43" s="26"/>
      <c r="E43" s="26"/>
      <c r="F43" s="26"/>
      <c r="G43" s="26">
        <f>+G41*(1-C31)</f>
        <v>6724.25</v>
      </c>
      <c r="H43" s="26">
        <f>+H41*(1-$C$31)</f>
        <v>12642.5</v>
      </c>
      <c r="I43" s="26">
        <f t="shared" ref="I43:K43" si="2">+I41*(1-$C$31)</f>
        <v>12642.5</v>
      </c>
      <c r="J43" s="26">
        <f t="shared" si="2"/>
        <v>12642.5</v>
      </c>
      <c r="K43" s="26">
        <f t="shared" si="2"/>
        <v>12642.5</v>
      </c>
    </row>
    <row r="44" spans="2:12" ht="18" customHeight="1">
      <c r="B44" s="33" t="s">
        <v>38</v>
      </c>
      <c r="C44" s="23"/>
      <c r="D44" s="23"/>
      <c r="E44" s="23"/>
      <c r="F44" s="23"/>
      <c r="G44" s="23">
        <f>-G39-G40</f>
        <v>3400</v>
      </c>
      <c r="H44" s="23">
        <f t="shared" ref="H44:K44" si="3">-H39-H40</f>
        <v>3400</v>
      </c>
      <c r="I44" s="23">
        <f t="shared" si="3"/>
        <v>3400</v>
      </c>
      <c r="J44" s="23">
        <f t="shared" si="3"/>
        <v>3400</v>
      </c>
      <c r="K44" s="23">
        <f t="shared" si="3"/>
        <v>3400</v>
      </c>
    </row>
    <row r="45" spans="2:12" ht="18" customHeight="1">
      <c r="B45" s="29" t="s">
        <v>39</v>
      </c>
      <c r="C45" s="30"/>
      <c r="D45" s="31"/>
      <c r="E45" s="31"/>
      <c r="F45" s="31"/>
      <c r="G45" s="31">
        <f>+G43+G44</f>
        <v>10124.25</v>
      </c>
      <c r="H45" s="31">
        <f t="shared" ref="H45:K45" si="4">+H43+H44</f>
        <v>16042.5</v>
      </c>
      <c r="I45" s="31">
        <f t="shared" si="4"/>
        <v>16042.5</v>
      </c>
      <c r="J45" s="31">
        <f t="shared" si="4"/>
        <v>16042.5</v>
      </c>
      <c r="K45" s="31">
        <f t="shared" si="4"/>
        <v>16042.5</v>
      </c>
    </row>
    <row r="46" spans="2:12" ht="18" customHeight="1">
      <c r="B46" s="12" t="s">
        <v>40</v>
      </c>
      <c r="C46" s="23"/>
      <c r="D46" s="23"/>
      <c r="E46" s="23"/>
      <c r="F46" s="23">
        <f>-C27</f>
        <v>-5300</v>
      </c>
      <c r="G46" s="23"/>
      <c r="H46" s="23"/>
      <c r="I46" s="23"/>
      <c r="J46" s="23"/>
      <c r="K46" s="14">
        <f>-F46</f>
        <v>5300</v>
      </c>
      <c r="L46" s="37" t="s">
        <v>47</v>
      </c>
    </row>
    <row r="47" spans="2:12" ht="18" customHeight="1">
      <c r="B47" s="12" t="s">
        <v>41</v>
      </c>
      <c r="C47" s="23"/>
      <c r="D47" s="23"/>
      <c r="E47" s="23"/>
      <c r="F47" s="23">
        <f>-C24</f>
        <v>-50000</v>
      </c>
      <c r="G47" s="23"/>
      <c r="H47" s="23"/>
      <c r="I47" s="23"/>
      <c r="J47" s="23"/>
      <c r="K47" s="14">
        <f>-F47+(SUM(G40:K40))</f>
        <v>45500</v>
      </c>
      <c r="L47" s="37"/>
    </row>
    <row r="48" spans="2:12" ht="18" customHeight="1">
      <c r="B48" s="12" t="s">
        <v>42</v>
      </c>
      <c r="C48" s="23"/>
      <c r="D48" s="23"/>
      <c r="E48" s="23"/>
      <c r="F48" s="23">
        <f>-C25</f>
        <v>-25000</v>
      </c>
      <c r="G48" s="23"/>
      <c r="H48" s="23"/>
      <c r="I48" s="23"/>
      <c r="J48" s="23"/>
      <c r="K48" s="14">
        <f>-F48+(SUM(G39:K39))</f>
        <v>12500</v>
      </c>
      <c r="L48" s="37"/>
    </row>
    <row r="49" spans="2:12" ht="18" customHeight="1">
      <c r="B49" s="12" t="s">
        <v>43</v>
      </c>
      <c r="C49" s="23"/>
      <c r="D49" s="23"/>
      <c r="E49" s="23"/>
      <c r="F49" s="23">
        <f>-C26</f>
        <v>-10000</v>
      </c>
      <c r="G49" s="23"/>
      <c r="H49" s="23"/>
      <c r="I49" s="23"/>
      <c r="J49" s="23"/>
      <c r="K49" s="14">
        <f>-F49</f>
        <v>10000</v>
      </c>
      <c r="L49" s="37"/>
    </row>
    <row r="50" spans="2:12" ht="18" customHeight="1">
      <c r="B50" s="29" t="s">
        <v>44</v>
      </c>
      <c r="C50" s="14"/>
      <c r="D50" s="26"/>
      <c r="E50" s="26"/>
      <c r="F50" s="26">
        <f>+SUM(F45:F49)</f>
        <v>-90300</v>
      </c>
      <c r="G50" s="26">
        <f t="shared" ref="G50:K50" si="5">+SUM(G45:G49)</f>
        <v>10124.25</v>
      </c>
      <c r="H50" s="26">
        <f t="shared" si="5"/>
        <v>16042.5</v>
      </c>
      <c r="I50" s="26">
        <f t="shared" si="5"/>
        <v>16042.5</v>
      </c>
      <c r="J50" s="26">
        <f t="shared" si="5"/>
        <v>16042.5</v>
      </c>
      <c r="K50" s="26">
        <f t="shared" si="5"/>
        <v>89342.5</v>
      </c>
    </row>
    <row r="51" spans="2:12" ht="18" customHeight="1">
      <c r="B51" s="12"/>
      <c r="C51" s="23"/>
      <c r="D51" s="23"/>
      <c r="E51" s="23"/>
      <c r="F51" s="23"/>
      <c r="G51" s="23"/>
      <c r="H51" s="23"/>
      <c r="I51" s="23"/>
      <c r="J51" s="23"/>
      <c r="K51" s="23"/>
    </row>
    <row r="52" spans="2:12" ht="28.5" customHeight="1">
      <c r="B52" s="13" t="s">
        <v>45</v>
      </c>
      <c r="C52" s="26">
        <f>+NPV(C30,G50:K50)+F50</f>
        <v>3837.8589645787579</v>
      </c>
      <c r="D52" s="31"/>
      <c r="E52" s="31"/>
      <c r="F52" s="31"/>
      <c r="G52" s="31"/>
      <c r="H52" s="31"/>
      <c r="I52" s="31"/>
      <c r="J52" s="31"/>
      <c r="K52" s="31"/>
    </row>
    <row r="53" spans="2:12" ht="18" customHeight="1">
      <c r="B53" s="12" t="s">
        <v>46</v>
      </c>
      <c r="C53" s="25">
        <f>+IRR(F50:K50)</f>
        <v>0.13218585610469058</v>
      </c>
      <c r="D53" s="23"/>
      <c r="E53" s="23"/>
      <c r="F53" s="23"/>
      <c r="G53" s="23"/>
      <c r="H53" s="23"/>
      <c r="I53" s="23"/>
      <c r="J53" s="23"/>
      <c r="K53" s="23"/>
    </row>
    <row r="54" spans="2:12" ht="8.1" customHeight="1">
      <c r="B54" s="7"/>
      <c r="C54" s="6"/>
      <c r="D54" s="6"/>
      <c r="E54" s="6"/>
      <c r="F54" s="6"/>
      <c r="G54" s="6"/>
      <c r="H54" s="6"/>
      <c r="I54" s="6"/>
      <c r="J54" s="6"/>
      <c r="K54" s="6"/>
    </row>
    <row r="55" spans="2:12" ht="18" customHeight="1"/>
    <row r="56" spans="2:12" ht="18" customHeight="1"/>
    <row r="57" spans="2:12" ht="18" customHeight="1"/>
    <row r="59" spans="2:12" ht="18" customHeight="1"/>
    <row r="60" spans="2:12" ht="18" customHeight="1"/>
    <row r="61" spans="2:12" ht="18" customHeight="1"/>
    <row r="62" spans="2:12" ht="18" customHeight="1"/>
    <row r="63" spans="2:12" ht="18" customHeight="1"/>
    <row r="64" spans="2:12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8.1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</sheetData>
  <mergeCells count="1">
    <mergeCell ref="L46:L49"/>
  </mergeCells>
  <pageMargins left="0" right="0" top="0.5" bottom="0.25" header="0" footer="0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4"/>
    <pageSetUpPr fitToPage="1"/>
  </sheetPr>
  <dimension ref="B1:L92"/>
  <sheetViews>
    <sheetView showGridLines="0" zoomScaleNormal="100" workbookViewId="0">
      <pane ySplit="4" topLeftCell="A38" activePane="bottomLeft" state="frozen"/>
      <selection pane="bottomLeft" activeCell="B53" sqref="B53"/>
    </sheetView>
  </sheetViews>
  <sheetFormatPr baseColWidth="10" defaultColWidth="9.33203125" defaultRowHeight="11.25"/>
  <cols>
    <col min="1" max="1" width="1.83203125" style="2" customWidth="1"/>
    <col min="2" max="2" width="28.1640625" style="1" customWidth="1"/>
    <col min="3" max="3" width="11.6640625" style="2" customWidth="1"/>
    <col min="4" max="4" width="9.1640625" style="2" customWidth="1"/>
    <col min="5" max="5" width="10.83203125" style="2" customWidth="1"/>
    <col min="6" max="6" width="11.33203125" style="2" customWidth="1"/>
    <col min="7" max="7" width="9.83203125" style="2" customWidth="1"/>
    <col min="8" max="11" width="9.1640625" style="2" customWidth="1"/>
    <col min="12" max="16384" width="9.33203125" style="2"/>
  </cols>
  <sheetData>
    <row r="1" spans="2:12" ht="11.25" customHeight="1"/>
    <row r="2" spans="2:12" s="3" customFormat="1" ht="27.75" customHeight="1">
      <c r="B2" s="24"/>
      <c r="H2" s="19"/>
      <c r="I2" s="19"/>
      <c r="J2" s="19"/>
      <c r="K2" s="20"/>
    </row>
    <row r="3" spans="2:12" ht="3.75" customHeight="1">
      <c r="B3" s="4"/>
      <c r="H3" s="5"/>
      <c r="J3" s="6"/>
      <c r="K3" s="6"/>
    </row>
    <row r="4" spans="2:12" s="6" customFormat="1" ht="24.75" customHeight="1">
      <c r="B4" s="7"/>
      <c r="C4" s="21"/>
      <c r="D4" s="22"/>
      <c r="E4" s="21"/>
      <c r="F4" s="21" t="s">
        <v>0</v>
      </c>
      <c r="G4" s="22" t="s">
        <v>1</v>
      </c>
      <c r="H4" s="21" t="s">
        <v>2</v>
      </c>
      <c r="I4" s="22" t="s">
        <v>3</v>
      </c>
      <c r="J4" s="21" t="s">
        <v>4</v>
      </c>
      <c r="K4" s="22" t="s">
        <v>5</v>
      </c>
    </row>
    <row r="5" spans="2:12" ht="24" customHeight="1">
      <c r="B5" s="8"/>
      <c r="C5" s="9"/>
      <c r="D5" s="9"/>
      <c r="E5" s="9"/>
      <c r="F5" s="9"/>
      <c r="G5" s="9"/>
      <c r="H5" s="9"/>
      <c r="I5" s="9"/>
      <c r="J5" s="9"/>
      <c r="K5" s="9"/>
    </row>
    <row r="6" spans="2:12" ht="8.1" customHeight="1">
      <c r="B6" s="10"/>
      <c r="C6" s="11"/>
      <c r="D6" s="11"/>
      <c r="E6" s="11"/>
      <c r="F6" s="11"/>
      <c r="G6" s="11"/>
      <c r="H6" s="11"/>
      <c r="I6" s="11"/>
      <c r="J6" s="11"/>
      <c r="K6" s="11"/>
      <c r="L6" s="6"/>
    </row>
    <row r="7" spans="2:12" ht="18" customHeight="1">
      <c r="B7" s="18" t="s">
        <v>7</v>
      </c>
      <c r="C7" s="17"/>
      <c r="D7" s="17"/>
      <c r="E7" s="17"/>
      <c r="F7" s="17"/>
      <c r="G7" s="17"/>
      <c r="H7" s="17"/>
      <c r="I7" s="17"/>
      <c r="J7" s="17"/>
      <c r="K7" s="17"/>
    </row>
    <row r="8" spans="2:12" ht="18" customHeight="1">
      <c r="B8" s="13" t="s">
        <v>8</v>
      </c>
      <c r="C8" s="13">
        <v>18970</v>
      </c>
      <c r="D8" s="13"/>
      <c r="E8" s="13"/>
      <c r="F8" s="13"/>
      <c r="G8" s="13"/>
      <c r="H8" s="13"/>
      <c r="I8" s="13"/>
      <c r="J8" s="13"/>
      <c r="K8" s="13"/>
    </row>
    <row r="9" spans="2:12" ht="18" customHeight="1">
      <c r="B9" s="13" t="s">
        <v>9</v>
      </c>
      <c r="C9" s="13">
        <v>27100</v>
      </c>
      <c r="D9" s="25"/>
      <c r="E9" s="25"/>
      <c r="F9" s="25"/>
      <c r="G9" s="25"/>
      <c r="H9" s="25"/>
      <c r="I9" s="25"/>
      <c r="J9" s="25"/>
      <c r="K9" s="25"/>
    </row>
    <row r="10" spans="2:12" ht="18" customHeight="1">
      <c r="B10" s="12"/>
      <c r="C10" s="23"/>
      <c r="D10" s="23"/>
      <c r="E10" s="23"/>
      <c r="F10" s="23"/>
      <c r="G10" s="23"/>
      <c r="H10" s="23"/>
      <c r="I10" s="23"/>
      <c r="J10" s="23"/>
      <c r="K10" s="23"/>
    </row>
    <row r="11" spans="2:12" ht="18" customHeigh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2:12" ht="18" customHeight="1">
      <c r="B12" s="18" t="s">
        <v>10</v>
      </c>
      <c r="C12" s="17"/>
      <c r="D12" s="17"/>
      <c r="E12" s="17"/>
      <c r="F12" s="17"/>
      <c r="G12" s="17"/>
      <c r="H12" s="17"/>
      <c r="I12" s="17"/>
      <c r="J12" s="17"/>
      <c r="K12" s="17"/>
    </row>
    <row r="13" spans="2:12" ht="18" customHeight="1">
      <c r="B13" s="13" t="s">
        <v>11</v>
      </c>
      <c r="C13" s="13">
        <v>3500</v>
      </c>
      <c r="D13" s="13"/>
      <c r="E13" s="13"/>
      <c r="F13" s="13"/>
      <c r="G13" s="13"/>
      <c r="H13" s="13"/>
      <c r="I13" s="13"/>
      <c r="J13" s="13"/>
      <c r="K13" s="13"/>
    </row>
    <row r="14" spans="2:12" ht="18" customHeight="1">
      <c r="B14" s="13" t="s">
        <v>12</v>
      </c>
      <c r="C14" s="13">
        <v>750</v>
      </c>
      <c r="D14" s="13"/>
      <c r="E14" s="13"/>
      <c r="F14" s="13"/>
      <c r="G14" s="13"/>
      <c r="H14" s="13"/>
      <c r="I14" s="13"/>
      <c r="J14" s="13"/>
      <c r="K14" s="13"/>
    </row>
    <row r="15" spans="2:12" ht="18" customHeight="1">
      <c r="B15" s="13" t="s">
        <v>13</v>
      </c>
      <c r="C15" s="13">
        <v>975</v>
      </c>
      <c r="D15" s="13"/>
      <c r="E15" s="13"/>
      <c r="F15" s="13"/>
      <c r="G15" s="13"/>
      <c r="H15" s="13"/>
      <c r="I15" s="13"/>
      <c r="J15" s="13"/>
      <c r="K15" s="13"/>
    </row>
    <row r="16" spans="2:12" ht="18" customHeight="1">
      <c r="B16" s="13" t="s">
        <v>14</v>
      </c>
      <c r="C16" s="13">
        <v>900</v>
      </c>
      <c r="D16" s="13"/>
      <c r="E16" s="13"/>
      <c r="F16" s="13"/>
      <c r="G16" s="13"/>
      <c r="H16" s="13"/>
      <c r="I16" s="13"/>
      <c r="J16" s="13"/>
      <c r="K16" s="13"/>
    </row>
    <row r="17" spans="2:11" ht="18" customHeight="1">
      <c r="B17" s="13" t="s">
        <v>15</v>
      </c>
      <c r="C17" s="13">
        <v>2500</v>
      </c>
      <c r="D17" s="13"/>
      <c r="E17" s="13"/>
      <c r="F17" s="13"/>
      <c r="G17" s="13"/>
      <c r="H17" s="13"/>
      <c r="I17" s="13"/>
      <c r="J17" s="13"/>
      <c r="K17" s="13"/>
    </row>
    <row r="18" spans="2:11" ht="18" customHeight="1">
      <c r="B18" s="13" t="s">
        <v>16</v>
      </c>
      <c r="C18" s="13">
        <v>5000</v>
      </c>
      <c r="D18" s="13"/>
      <c r="E18" s="13"/>
      <c r="F18" s="13"/>
      <c r="G18" s="13"/>
      <c r="H18" s="13"/>
      <c r="I18" s="13"/>
      <c r="J18" s="13"/>
      <c r="K18" s="13"/>
    </row>
    <row r="19" spans="2:11" ht="18" customHeight="1">
      <c r="B19" s="13" t="s">
        <v>17</v>
      </c>
      <c r="C19" s="13">
        <v>0</v>
      </c>
      <c r="D19" s="13"/>
      <c r="E19" s="13"/>
      <c r="F19" s="13"/>
      <c r="G19" s="13"/>
      <c r="H19" s="13"/>
      <c r="I19" s="13"/>
      <c r="J19" s="13"/>
      <c r="K19" s="13"/>
    </row>
    <row r="20" spans="2:11" ht="18" customHeight="1">
      <c r="B20" s="13" t="s">
        <v>18</v>
      </c>
      <c r="C20" s="13">
        <v>10</v>
      </c>
      <c r="D20" s="13" t="s">
        <v>20</v>
      </c>
      <c r="E20" s="13"/>
      <c r="F20" s="13"/>
      <c r="G20" s="13"/>
      <c r="H20" s="13"/>
      <c r="I20" s="13"/>
      <c r="J20" s="13"/>
      <c r="K20" s="13"/>
    </row>
    <row r="21" spans="2:11" ht="18" customHeight="1">
      <c r="B21" s="13" t="s">
        <v>19</v>
      </c>
      <c r="C21" s="13">
        <v>50</v>
      </c>
      <c r="D21" s="13" t="s">
        <v>20</v>
      </c>
      <c r="E21" s="13"/>
      <c r="F21" s="13"/>
      <c r="G21" s="13"/>
      <c r="H21" s="13"/>
      <c r="I21" s="13"/>
      <c r="J21" s="13"/>
      <c r="K21" s="13"/>
    </row>
    <row r="22" spans="2:11" ht="18" customHeight="1">
      <c r="B22" s="7"/>
      <c r="C22" s="6"/>
      <c r="D22" s="6"/>
      <c r="E22" s="6"/>
      <c r="F22" s="6"/>
      <c r="G22" s="6"/>
      <c r="H22" s="6"/>
      <c r="I22" s="6"/>
      <c r="J22" s="6"/>
      <c r="K22" s="6"/>
    </row>
    <row r="23" spans="2:11" ht="18" customHeight="1">
      <c r="B23" s="18" t="s">
        <v>21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2:11" ht="18" customHeight="1">
      <c r="B24" s="13" t="s">
        <v>22</v>
      </c>
      <c r="C24" s="13">
        <v>50000</v>
      </c>
      <c r="D24" s="13"/>
      <c r="E24" s="13"/>
      <c r="F24" s="13"/>
      <c r="G24" s="13"/>
      <c r="H24" s="13"/>
      <c r="I24" s="13"/>
      <c r="J24" s="13"/>
      <c r="K24" s="13"/>
    </row>
    <row r="25" spans="2:11" ht="18" customHeight="1">
      <c r="B25" s="13" t="s">
        <v>23</v>
      </c>
      <c r="C25" s="13">
        <v>25000</v>
      </c>
      <c r="D25" s="13"/>
      <c r="E25" s="13"/>
      <c r="F25" s="13"/>
      <c r="G25" s="13"/>
      <c r="H25" s="13"/>
      <c r="I25" s="13"/>
      <c r="J25" s="13"/>
      <c r="K25" s="13"/>
    </row>
    <row r="26" spans="2:11" ht="18" customHeight="1">
      <c r="B26" s="13" t="s">
        <v>24</v>
      </c>
      <c r="C26" s="13">
        <v>10000</v>
      </c>
      <c r="D26" s="25"/>
      <c r="E26" s="25"/>
      <c r="F26" s="25"/>
      <c r="G26" s="25"/>
      <c r="H26" s="25"/>
      <c r="I26" s="25"/>
      <c r="J26" s="25"/>
      <c r="K26" s="25"/>
    </row>
    <row r="27" spans="2:11" ht="18" customHeight="1">
      <c r="B27" s="13" t="s">
        <v>25</v>
      </c>
      <c r="C27" s="13">
        <v>5300</v>
      </c>
      <c r="D27" s="23"/>
      <c r="E27" s="23"/>
      <c r="F27" s="23"/>
      <c r="G27" s="23"/>
      <c r="H27" s="23"/>
      <c r="I27" s="23"/>
      <c r="J27" s="23"/>
      <c r="K27" s="23"/>
    </row>
    <row r="28" spans="2:11" ht="18" customHeight="1">
      <c r="B28" s="7"/>
      <c r="C28" s="6"/>
      <c r="D28" s="6"/>
      <c r="E28" s="6"/>
      <c r="F28" s="6"/>
      <c r="G28" s="6"/>
      <c r="H28" s="6"/>
      <c r="I28" s="6"/>
      <c r="J28" s="6"/>
      <c r="K28" s="6"/>
    </row>
    <row r="29" spans="2:11" ht="18" customHeight="1">
      <c r="B29" s="18" t="s">
        <v>26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2:11" ht="18" customHeight="1">
      <c r="B30" s="13" t="s">
        <v>27</v>
      </c>
      <c r="C30" s="32">
        <v>0.12</v>
      </c>
      <c r="D30" s="13"/>
      <c r="E30" s="13"/>
      <c r="F30" s="13"/>
      <c r="G30" s="13"/>
      <c r="H30" s="13"/>
      <c r="I30" s="13"/>
      <c r="J30" s="13"/>
      <c r="K30" s="13"/>
    </row>
    <row r="31" spans="2:11" ht="18" customHeight="1">
      <c r="B31" s="13" t="s">
        <v>28</v>
      </c>
      <c r="C31" s="32">
        <v>0.35</v>
      </c>
      <c r="D31" s="13"/>
      <c r="E31" s="13"/>
      <c r="F31" s="13"/>
      <c r="G31" s="13"/>
      <c r="H31" s="13"/>
      <c r="I31" s="13"/>
      <c r="J31" s="13"/>
      <c r="K31" s="13"/>
    </row>
    <row r="32" spans="2:11" ht="18" customHeight="1">
      <c r="B32" s="13" t="s">
        <v>29</v>
      </c>
      <c r="C32" s="13">
        <v>5</v>
      </c>
      <c r="D32" s="13"/>
      <c r="E32" s="13"/>
      <c r="F32" s="13"/>
      <c r="G32" s="13"/>
      <c r="H32" s="13"/>
      <c r="I32" s="13"/>
      <c r="J32" s="13"/>
      <c r="K32" s="13"/>
    </row>
    <row r="33" spans="2:12" ht="18" customHeight="1"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6"/>
    </row>
    <row r="34" spans="2:12" ht="18" customHeight="1">
      <c r="B34" s="18" t="s">
        <v>6</v>
      </c>
      <c r="C34" s="17"/>
      <c r="D34" s="17"/>
      <c r="E34" s="17"/>
      <c r="F34" s="17"/>
      <c r="G34" s="17"/>
      <c r="H34" s="17"/>
      <c r="I34" s="17"/>
      <c r="J34" s="17"/>
      <c r="K34" s="17"/>
    </row>
    <row r="35" spans="2:12" ht="18" customHeight="1">
      <c r="B35" s="28" t="s">
        <v>30</v>
      </c>
      <c r="C35" s="9"/>
      <c r="D35" s="9"/>
      <c r="E35" s="9"/>
      <c r="F35" s="9"/>
      <c r="G35" s="9">
        <f>+C8</f>
        <v>18970</v>
      </c>
      <c r="H35" s="9">
        <f>+C9</f>
        <v>27100</v>
      </c>
      <c r="I35" s="9">
        <f>+H35</f>
        <v>27100</v>
      </c>
      <c r="J35" s="9">
        <f>+I35</f>
        <v>27100</v>
      </c>
      <c r="K35" s="9">
        <f>+J35</f>
        <v>27100</v>
      </c>
    </row>
    <row r="36" spans="2:12" ht="18" customHeight="1">
      <c r="B36" s="28" t="s">
        <v>31</v>
      </c>
      <c r="C36" s="9"/>
      <c r="D36" s="9"/>
      <c r="E36" s="9"/>
      <c r="F36" s="9"/>
      <c r="G36" s="9">
        <f>-C13</f>
        <v>-3500</v>
      </c>
      <c r="H36" s="9">
        <f>+G36</f>
        <v>-3500</v>
      </c>
      <c r="I36" s="9">
        <f t="shared" ref="I36:K40" si="0">+H36</f>
        <v>-3500</v>
      </c>
      <c r="J36" s="9">
        <f t="shared" si="0"/>
        <v>-3500</v>
      </c>
      <c r="K36" s="9">
        <f t="shared" si="0"/>
        <v>-3500</v>
      </c>
    </row>
    <row r="37" spans="2:12" ht="18" customHeight="1">
      <c r="B37" s="28" t="s">
        <v>32</v>
      </c>
      <c r="C37" s="9"/>
      <c r="D37" s="9"/>
      <c r="E37" s="9"/>
      <c r="F37" s="9"/>
      <c r="G37" s="9">
        <f>-C14</f>
        <v>-750</v>
      </c>
      <c r="H37" s="9">
        <f>+G37</f>
        <v>-750</v>
      </c>
      <c r="I37" s="9">
        <f t="shared" si="0"/>
        <v>-750</v>
      </c>
      <c r="J37" s="9">
        <f t="shared" si="0"/>
        <v>-750</v>
      </c>
      <c r="K37" s="9">
        <f t="shared" si="0"/>
        <v>-750</v>
      </c>
    </row>
    <row r="38" spans="2:12" ht="18" customHeight="1">
      <c r="B38" s="28" t="s">
        <v>33</v>
      </c>
      <c r="C38" s="9"/>
      <c r="D38" s="9"/>
      <c r="E38" s="9"/>
      <c r="F38" s="9"/>
      <c r="G38" s="9">
        <f>-C15</f>
        <v>-975</v>
      </c>
      <c r="H38" s="9"/>
      <c r="I38" s="9"/>
      <c r="J38" s="9"/>
      <c r="K38" s="9"/>
    </row>
    <row r="39" spans="2:12" ht="18" customHeight="1">
      <c r="B39" s="28" t="s">
        <v>34</v>
      </c>
      <c r="C39" s="9"/>
      <c r="D39" s="9"/>
      <c r="E39" s="9"/>
      <c r="F39" s="9"/>
      <c r="G39" s="9">
        <f>-C25/C20</f>
        <v>-2500</v>
      </c>
      <c r="H39" s="9">
        <f>+G39</f>
        <v>-2500</v>
      </c>
      <c r="I39" s="9">
        <f t="shared" si="0"/>
        <v>-2500</v>
      </c>
      <c r="J39" s="9">
        <f t="shared" si="0"/>
        <v>-2500</v>
      </c>
      <c r="K39" s="9">
        <f t="shared" si="0"/>
        <v>-2500</v>
      </c>
    </row>
    <row r="40" spans="2:12" ht="18" customHeight="1">
      <c r="B40" s="28" t="s">
        <v>35</v>
      </c>
      <c r="C40" s="9"/>
      <c r="D40" s="9"/>
      <c r="E40" s="9"/>
      <c r="F40" s="9"/>
      <c r="G40" s="9">
        <f>-(C24-C18)/C21</f>
        <v>-900</v>
      </c>
      <c r="H40" s="9">
        <f>+G40</f>
        <v>-900</v>
      </c>
      <c r="I40" s="9">
        <f t="shared" si="0"/>
        <v>-900</v>
      </c>
      <c r="J40" s="9">
        <f t="shared" si="0"/>
        <v>-900</v>
      </c>
      <c r="K40" s="9">
        <f t="shared" si="0"/>
        <v>-900</v>
      </c>
    </row>
    <row r="41" spans="2:12" ht="18" customHeight="1">
      <c r="B41" s="29" t="s">
        <v>36</v>
      </c>
      <c r="C41" s="14"/>
      <c r="D41" s="26"/>
      <c r="E41" s="26"/>
      <c r="F41" s="26"/>
      <c r="G41" s="26">
        <f>+SUM(G35:G40)</f>
        <v>10345</v>
      </c>
      <c r="H41" s="26">
        <f>+SUM(H35:H40)</f>
        <v>19450</v>
      </c>
      <c r="I41" s="26">
        <f>+SUM(I35:I40)</f>
        <v>19450</v>
      </c>
      <c r="J41" s="26">
        <f>+SUM(J35:J40)</f>
        <v>19450</v>
      </c>
      <c r="K41" s="26">
        <f>+SUM(K35:K40)</f>
        <v>19450</v>
      </c>
    </row>
    <row r="42" spans="2:12" ht="18" customHeight="1">
      <c r="B42" s="28"/>
      <c r="C42" s="9"/>
      <c r="D42" s="27"/>
      <c r="E42" s="27"/>
      <c r="F42" s="27"/>
      <c r="G42" s="27"/>
      <c r="H42" s="27"/>
      <c r="I42" s="27"/>
      <c r="J42" s="27"/>
      <c r="K42" s="27"/>
    </row>
    <row r="43" spans="2:12" ht="18" customHeight="1">
      <c r="B43" s="29" t="s">
        <v>37</v>
      </c>
      <c r="C43" s="14"/>
      <c r="D43" s="26"/>
      <c r="E43" s="26"/>
      <c r="F43" s="26"/>
      <c r="G43" s="26">
        <f>+G41*(1-C31)</f>
        <v>6724.25</v>
      </c>
      <c r="H43" s="26">
        <f>+H41*(1-$C$31)</f>
        <v>12642.5</v>
      </c>
      <c r="I43" s="26">
        <f t="shared" ref="I43:K43" si="1">+I41*(1-$C$31)</f>
        <v>12642.5</v>
      </c>
      <c r="J43" s="26">
        <f t="shared" si="1"/>
        <v>12642.5</v>
      </c>
      <c r="K43" s="26">
        <f t="shared" si="1"/>
        <v>12642.5</v>
      </c>
    </row>
    <row r="44" spans="2:12" ht="18" customHeight="1">
      <c r="B44" s="33" t="s">
        <v>38</v>
      </c>
      <c r="C44" s="23"/>
      <c r="D44" s="23"/>
      <c r="E44" s="23"/>
      <c r="F44" s="23"/>
      <c r="G44" s="23">
        <f>-G39-G40</f>
        <v>3400</v>
      </c>
      <c r="H44" s="23">
        <f t="shared" ref="H44:K44" si="2">-H39-H40</f>
        <v>3400</v>
      </c>
      <c r="I44" s="23">
        <f t="shared" si="2"/>
        <v>3400</v>
      </c>
      <c r="J44" s="23">
        <f t="shared" si="2"/>
        <v>3400</v>
      </c>
      <c r="K44" s="23">
        <f t="shared" si="2"/>
        <v>3400</v>
      </c>
    </row>
    <row r="45" spans="2:12" ht="18" customHeight="1">
      <c r="B45" s="29" t="s">
        <v>39</v>
      </c>
      <c r="C45" s="30"/>
      <c r="D45" s="31"/>
      <c r="E45" s="31"/>
      <c r="F45" s="31"/>
      <c r="G45" s="31">
        <f>+G43+G44</f>
        <v>10124.25</v>
      </c>
      <c r="H45" s="31">
        <f t="shared" ref="H45:K45" si="3">+H43+H44</f>
        <v>16042.5</v>
      </c>
      <c r="I45" s="31">
        <f t="shared" si="3"/>
        <v>16042.5</v>
      </c>
      <c r="J45" s="31">
        <f t="shared" si="3"/>
        <v>16042.5</v>
      </c>
      <c r="K45" s="31">
        <f t="shared" si="3"/>
        <v>16042.5</v>
      </c>
    </row>
    <row r="46" spans="2:12" ht="18" customHeight="1">
      <c r="B46" s="12" t="s">
        <v>40</v>
      </c>
      <c r="C46" s="23"/>
      <c r="D46" s="23"/>
      <c r="E46" s="23"/>
      <c r="F46" s="23">
        <f>-C27</f>
        <v>-5300</v>
      </c>
      <c r="G46" s="23"/>
      <c r="H46" s="23"/>
      <c r="I46" s="23"/>
      <c r="J46" s="23"/>
      <c r="K46" s="14">
        <f>-F46</f>
        <v>5300</v>
      </c>
      <c r="L46" s="37" t="s">
        <v>47</v>
      </c>
    </row>
    <row r="47" spans="2:12" ht="18" customHeight="1">
      <c r="B47" s="12" t="s">
        <v>41</v>
      </c>
      <c r="C47" s="23"/>
      <c r="D47" s="23"/>
      <c r="E47" s="23"/>
      <c r="F47" s="23">
        <f>-C24</f>
        <v>-50000</v>
      </c>
      <c r="G47" s="23"/>
      <c r="H47" s="23"/>
      <c r="I47" s="23"/>
      <c r="J47" s="23"/>
      <c r="K47" s="14">
        <f>60000-(60000-(-F47+SUM(G40:K40)))*C31</f>
        <v>54925</v>
      </c>
      <c r="L47" s="37"/>
    </row>
    <row r="48" spans="2:12" ht="18" customHeight="1">
      <c r="B48" s="12" t="s">
        <v>42</v>
      </c>
      <c r="C48" s="23"/>
      <c r="D48" s="23"/>
      <c r="E48" s="23"/>
      <c r="F48" s="23">
        <f>-C25</f>
        <v>-25000</v>
      </c>
      <c r="G48" s="23"/>
      <c r="H48" s="23"/>
      <c r="I48" s="23"/>
      <c r="J48" s="23"/>
      <c r="K48" s="14">
        <f>9000-(9000-(-F48+SUM(G39:K39)))*C31</f>
        <v>10225</v>
      </c>
      <c r="L48" s="37"/>
    </row>
    <row r="49" spans="2:12" ht="18" customHeight="1">
      <c r="B49" s="12" t="s">
        <v>43</v>
      </c>
      <c r="C49" s="23"/>
      <c r="D49" s="23"/>
      <c r="E49" s="23"/>
      <c r="F49" s="23">
        <f>-C26</f>
        <v>-10000</v>
      </c>
      <c r="G49" s="23"/>
      <c r="H49" s="23"/>
      <c r="I49" s="23"/>
      <c r="J49" s="23"/>
      <c r="K49" s="14">
        <f>-F49</f>
        <v>10000</v>
      </c>
      <c r="L49" s="37"/>
    </row>
    <row r="50" spans="2:12" ht="18" customHeight="1">
      <c r="B50" s="29" t="s">
        <v>44</v>
      </c>
      <c r="C50" s="14"/>
      <c r="D50" s="26"/>
      <c r="E50" s="26"/>
      <c r="F50" s="26">
        <f>+SUM(F45:F49)</f>
        <v>-90300</v>
      </c>
      <c r="G50" s="26">
        <f t="shared" ref="G50:K50" si="4">+SUM(G45:G49)</f>
        <v>10124.25</v>
      </c>
      <c r="H50" s="26">
        <f t="shared" si="4"/>
        <v>16042.5</v>
      </c>
      <c r="I50" s="26">
        <f t="shared" si="4"/>
        <v>16042.5</v>
      </c>
      <c r="J50" s="26">
        <f t="shared" si="4"/>
        <v>16042.5</v>
      </c>
      <c r="K50" s="26">
        <f t="shared" si="4"/>
        <v>96492.5</v>
      </c>
    </row>
    <row r="51" spans="2:12" ht="18" customHeight="1">
      <c r="B51" s="12"/>
      <c r="C51" s="23"/>
      <c r="D51" s="23"/>
      <c r="E51" s="23"/>
      <c r="F51" s="23"/>
      <c r="G51" s="23"/>
      <c r="H51" s="23"/>
      <c r="I51" s="23"/>
      <c r="J51" s="23"/>
      <c r="K51" s="23"/>
    </row>
    <row r="52" spans="2:12" ht="28.5" customHeight="1">
      <c r="B52" s="13" t="s">
        <v>45</v>
      </c>
      <c r="C52" s="26">
        <f>+NPV(C30,G50:K50)+F50</f>
        <v>7894.9609829667315</v>
      </c>
      <c r="D52" s="31"/>
      <c r="E52" s="31"/>
      <c r="F52" s="31"/>
      <c r="G52" s="31"/>
      <c r="H52" s="31"/>
      <c r="I52" s="31"/>
      <c r="J52" s="31"/>
      <c r="K52" s="31"/>
    </row>
    <row r="53" spans="2:12" ht="18" customHeight="1">
      <c r="B53" s="12" t="s">
        <v>46</v>
      </c>
      <c r="C53" s="25">
        <f>+IRR(F50:K50)</f>
        <v>0.14444065398157346</v>
      </c>
      <c r="D53" s="23"/>
      <c r="E53" s="23"/>
      <c r="F53" s="23"/>
      <c r="G53" s="23"/>
      <c r="H53" s="23"/>
      <c r="I53" s="23"/>
      <c r="J53" s="23"/>
      <c r="K53" s="23"/>
    </row>
    <row r="54" spans="2:12" ht="8.1" customHeight="1">
      <c r="B54" s="7"/>
      <c r="C54" s="6"/>
      <c r="D54" s="6"/>
      <c r="E54" s="6"/>
      <c r="F54" s="6"/>
      <c r="G54" s="6"/>
      <c r="H54" s="6"/>
      <c r="I54" s="6"/>
      <c r="J54" s="6"/>
      <c r="K54" s="6"/>
    </row>
    <row r="55" spans="2:12" ht="18" customHeight="1"/>
    <row r="56" spans="2:12" ht="18" customHeight="1"/>
    <row r="57" spans="2:12" ht="18" customHeight="1"/>
    <row r="59" spans="2:12" ht="18" customHeight="1"/>
    <row r="60" spans="2:12" ht="18" customHeight="1"/>
    <row r="61" spans="2:12" ht="18" customHeight="1"/>
    <row r="62" spans="2:12" ht="18" customHeight="1"/>
    <row r="63" spans="2:12" ht="18" customHeight="1"/>
    <row r="64" spans="2:12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8.1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</sheetData>
  <mergeCells count="1">
    <mergeCell ref="L46:L49"/>
  </mergeCells>
  <pageMargins left="0" right="0" top="0.5" bottom="0.25" header="0" footer="0"/>
  <pageSetup scale="8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4"/>
    <pageSetUpPr fitToPage="1"/>
  </sheetPr>
  <dimension ref="B1:L92"/>
  <sheetViews>
    <sheetView showGridLines="0" workbookViewId="0">
      <pane ySplit="4" topLeftCell="A39" activePane="bottomLeft" state="frozen"/>
      <selection pane="bottomLeft" activeCell="C53" sqref="C53"/>
    </sheetView>
  </sheetViews>
  <sheetFormatPr baseColWidth="10" defaultColWidth="9.33203125" defaultRowHeight="11.25"/>
  <cols>
    <col min="1" max="1" width="1.83203125" style="2" customWidth="1"/>
    <col min="2" max="2" width="28.1640625" style="1" customWidth="1"/>
    <col min="3" max="3" width="11.6640625" style="2" customWidth="1"/>
    <col min="4" max="4" width="9.1640625" style="2" customWidth="1"/>
    <col min="5" max="5" width="10.83203125" style="2" customWidth="1"/>
    <col min="6" max="6" width="11.33203125" style="2" customWidth="1"/>
    <col min="7" max="7" width="9.83203125" style="2" customWidth="1"/>
    <col min="8" max="10" width="9.1640625" style="2" customWidth="1"/>
    <col min="11" max="11" width="10.83203125" style="2" customWidth="1"/>
    <col min="12" max="16384" width="9.33203125" style="2"/>
  </cols>
  <sheetData>
    <row r="1" spans="2:12" ht="11.25" customHeight="1"/>
    <row r="2" spans="2:12" s="3" customFormat="1" ht="27.75" customHeight="1">
      <c r="B2" s="24"/>
      <c r="H2" s="19"/>
      <c r="I2" s="19"/>
      <c r="J2" s="19"/>
      <c r="K2" s="20"/>
    </row>
    <row r="3" spans="2:12" ht="3.75" customHeight="1">
      <c r="B3" s="4"/>
      <c r="H3" s="5"/>
      <c r="J3" s="6"/>
      <c r="K3" s="6"/>
    </row>
    <row r="4" spans="2:12" s="6" customFormat="1" ht="24.75" customHeight="1">
      <c r="B4" s="7"/>
      <c r="C4" s="21"/>
      <c r="D4" s="22"/>
      <c r="E4" s="21"/>
      <c r="F4" s="21" t="s">
        <v>0</v>
      </c>
      <c r="G4" s="22" t="s">
        <v>1</v>
      </c>
      <c r="H4" s="21" t="s">
        <v>2</v>
      </c>
      <c r="I4" s="22" t="s">
        <v>3</v>
      </c>
      <c r="J4" s="21" t="s">
        <v>4</v>
      </c>
      <c r="K4" s="22" t="s">
        <v>5</v>
      </c>
    </row>
    <row r="5" spans="2:12" ht="24" customHeight="1">
      <c r="B5" s="8"/>
      <c r="C5" s="9"/>
      <c r="D5" s="9"/>
      <c r="E5" s="9"/>
      <c r="F5" s="9"/>
      <c r="G5" s="9"/>
      <c r="H5" s="9"/>
      <c r="I5" s="9"/>
      <c r="J5" s="9"/>
      <c r="K5" s="9"/>
    </row>
    <row r="6" spans="2:12" ht="8.1" customHeight="1">
      <c r="B6" s="10"/>
      <c r="C6" s="11"/>
      <c r="D6" s="11"/>
      <c r="E6" s="11"/>
      <c r="F6" s="11"/>
      <c r="G6" s="11"/>
      <c r="H6" s="11"/>
      <c r="I6" s="11"/>
      <c r="J6" s="11"/>
      <c r="K6" s="11"/>
      <c r="L6" s="6"/>
    </row>
    <row r="7" spans="2:12" ht="18" customHeight="1">
      <c r="B7" s="18" t="s">
        <v>7</v>
      </c>
      <c r="C7" s="17"/>
      <c r="D7" s="17"/>
      <c r="E7" s="17"/>
      <c r="F7" s="17"/>
      <c r="G7" s="17"/>
      <c r="H7" s="17"/>
      <c r="I7" s="17"/>
      <c r="J7" s="17"/>
      <c r="K7" s="17"/>
    </row>
    <row r="8" spans="2:12" ht="18" customHeight="1">
      <c r="B8" s="13" t="s">
        <v>8</v>
      </c>
      <c r="C8" s="13">
        <v>18970</v>
      </c>
      <c r="D8" s="13"/>
      <c r="E8" s="13"/>
      <c r="F8" s="13"/>
      <c r="G8" s="13"/>
      <c r="H8" s="13"/>
      <c r="I8" s="13"/>
      <c r="J8" s="13"/>
      <c r="K8" s="13"/>
    </row>
    <row r="9" spans="2:12" ht="18" customHeight="1">
      <c r="B9" s="13" t="s">
        <v>9</v>
      </c>
      <c r="C9" s="13">
        <v>27100</v>
      </c>
      <c r="D9" s="25"/>
      <c r="E9" s="25"/>
      <c r="F9" s="25"/>
      <c r="G9" s="25"/>
      <c r="H9" s="25"/>
      <c r="I9" s="25"/>
      <c r="J9" s="25"/>
      <c r="K9" s="25"/>
    </row>
    <row r="10" spans="2:12" ht="18" customHeight="1">
      <c r="B10" s="12"/>
      <c r="C10" s="23"/>
      <c r="D10" s="23"/>
      <c r="E10" s="23"/>
      <c r="F10" s="23"/>
      <c r="G10" s="23"/>
      <c r="H10" s="23"/>
      <c r="I10" s="23"/>
      <c r="J10" s="23"/>
      <c r="K10" s="23"/>
    </row>
    <row r="11" spans="2:12" ht="18" customHeigh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2:12" ht="18" customHeight="1">
      <c r="B12" s="18" t="s">
        <v>10</v>
      </c>
      <c r="C12" s="17"/>
      <c r="D12" s="17"/>
      <c r="E12" s="17"/>
      <c r="F12" s="17"/>
      <c r="G12" s="17"/>
      <c r="H12" s="17"/>
      <c r="I12" s="17"/>
      <c r="J12" s="17"/>
      <c r="K12" s="17"/>
    </row>
    <row r="13" spans="2:12" ht="18" customHeight="1">
      <c r="B13" s="13" t="s">
        <v>11</v>
      </c>
      <c r="C13" s="13">
        <v>3500</v>
      </c>
      <c r="D13" s="13"/>
      <c r="E13" s="13"/>
      <c r="F13" s="13"/>
      <c r="G13" s="13"/>
      <c r="H13" s="13"/>
      <c r="I13" s="13"/>
      <c r="J13" s="13"/>
      <c r="K13" s="13"/>
    </row>
    <row r="14" spans="2:12" ht="18" customHeight="1">
      <c r="B14" s="13" t="s">
        <v>12</v>
      </c>
      <c r="C14" s="13">
        <v>750</v>
      </c>
      <c r="D14" s="13"/>
      <c r="E14" s="13"/>
      <c r="F14" s="13"/>
      <c r="G14" s="13"/>
      <c r="H14" s="13"/>
      <c r="I14" s="13"/>
      <c r="J14" s="13"/>
      <c r="K14" s="13"/>
    </row>
    <row r="15" spans="2:12" ht="18" customHeight="1">
      <c r="B15" s="13" t="s">
        <v>13</v>
      </c>
      <c r="C15" s="13">
        <v>975</v>
      </c>
      <c r="D15" s="13"/>
      <c r="E15" s="13"/>
      <c r="F15" s="13"/>
      <c r="G15" s="13"/>
      <c r="H15" s="13"/>
      <c r="I15" s="13"/>
      <c r="J15" s="13"/>
      <c r="K15" s="13"/>
    </row>
    <row r="16" spans="2:12" ht="18" customHeight="1">
      <c r="B16" s="13" t="s">
        <v>14</v>
      </c>
      <c r="C16" s="13">
        <v>900</v>
      </c>
      <c r="D16" s="13"/>
      <c r="E16" s="13"/>
      <c r="F16" s="13"/>
      <c r="G16" s="13"/>
      <c r="H16" s="13"/>
      <c r="I16" s="13"/>
      <c r="J16" s="13"/>
      <c r="K16" s="13"/>
    </row>
    <row r="17" spans="2:11" ht="18" customHeight="1">
      <c r="B17" s="13" t="s">
        <v>15</v>
      </c>
      <c r="C17" s="13">
        <v>2500</v>
      </c>
      <c r="D17" s="13"/>
      <c r="E17" s="13"/>
      <c r="F17" s="13"/>
      <c r="G17" s="13"/>
      <c r="H17" s="13"/>
      <c r="I17" s="13"/>
      <c r="J17" s="13"/>
      <c r="K17" s="13"/>
    </row>
    <row r="18" spans="2:11" ht="18" customHeight="1">
      <c r="B18" s="13" t="s">
        <v>16</v>
      </c>
      <c r="C18" s="13">
        <v>5000</v>
      </c>
      <c r="D18" s="13"/>
      <c r="E18" s="13"/>
      <c r="F18" s="13"/>
      <c r="G18" s="13"/>
      <c r="H18" s="13"/>
      <c r="I18" s="13"/>
      <c r="J18" s="13"/>
      <c r="K18" s="13"/>
    </row>
    <row r="19" spans="2:11" ht="18" customHeight="1">
      <c r="B19" s="13" t="s">
        <v>17</v>
      </c>
      <c r="C19" s="13">
        <v>0</v>
      </c>
      <c r="D19" s="13"/>
      <c r="E19" s="13"/>
      <c r="F19" s="13"/>
      <c r="G19" s="13"/>
      <c r="H19" s="13"/>
      <c r="I19" s="13"/>
      <c r="J19" s="13"/>
      <c r="K19" s="13"/>
    </row>
    <row r="20" spans="2:11" ht="18" customHeight="1">
      <c r="B20" s="13" t="s">
        <v>18</v>
      </c>
      <c r="C20" s="13">
        <v>10</v>
      </c>
      <c r="D20" s="13" t="s">
        <v>20</v>
      </c>
      <c r="E20" s="13"/>
      <c r="F20" s="13"/>
      <c r="G20" s="13"/>
      <c r="H20" s="13"/>
      <c r="I20" s="13"/>
      <c r="J20" s="13"/>
      <c r="K20" s="13"/>
    </row>
    <row r="21" spans="2:11" ht="18" customHeight="1">
      <c r="B21" s="13" t="s">
        <v>19</v>
      </c>
      <c r="C21" s="13">
        <v>50</v>
      </c>
      <c r="D21" s="13" t="s">
        <v>20</v>
      </c>
      <c r="E21" s="13"/>
      <c r="F21" s="13"/>
      <c r="G21" s="13"/>
      <c r="H21" s="13"/>
      <c r="I21" s="13"/>
      <c r="J21" s="13"/>
      <c r="K21" s="13"/>
    </row>
    <row r="22" spans="2:11" ht="18" customHeight="1">
      <c r="B22" s="7"/>
      <c r="C22" s="6"/>
      <c r="D22" s="6"/>
      <c r="E22" s="6"/>
      <c r="F22" s="6"/>
      <c r="G22" s="6"/>
      <c r="H22" s="6"/>
      <c r="I22" s="6"/>
      <c r="J22" s="6"/>
      <c r="K22" s="6"/>
    </row>
    <row r="23" spans="2:11" ht="18" customHeight="1">
      <c r="B23" s="18" t="s">
        <v>21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2:11" ht="18" customHeight="1">
      <c r="B24" s="13" t="s">
        <v>22</v>
      </c>
      <c r="C24" s="13">
        <v>50000</v>
      </c>
      <c r="D24" s="13"/>
      <c r="E24" s="13"/>
      <c r="F24" s="13"/>
      <c r="G24" s="13"/>
      <c r="H24" s="13"/>
      <c r="I24" s="13"/>
      <c r="J24" s="13"/>
      <c r="K24" s="13"/>
    </row>
    <row r="25" spans="2:11" ht="18" customHeight="1">
      <c r="B25" s="13" t="s">
        <v>23</v>
      </c>
      <c r="C25" s="13">
        <v>25000</v>
      </c>
      <c r="D25" s="13"/>
      <c r="E25" s="13"/>
      <c r="F25" s="13"/>
      <c r="G25" s="13"/>
      <c r="H25" s="13"/>
      <c r="I25" s="13"/>
      <c r="J25" s="13"/>
      <c r="K25" s="13"/>
    </row>
    <row r="26" spans="2:11" ht="18" customHeight="1">
      <c r="B26" s="13" t="s">
        <v>24</v>
      </c>
      <c r="C26" s="13">
        <v>10000</v>
      </c>
      <c r="D26" s="25"/>
      <c r="E26" s="25"/>
      <c r="F26" s="25"/>
      <c r="G26" s="25"/>
      <c r="H26" s="25"/>
      <c r="I26" s="25"/>
      <c r="J26" s="25"/>
      <c r="K26" s="25"/>
    </row>
    <row r="27" spans="2:11" ht="18" customHeight="1">
      <c r="B27" s="13" t="s">
        <v>25</v>
      </c>
      <c r="C27" s="13">
        <v>5300</v>
      </c>
      <c r="D27" s="23"/>
      <c r="E27" s="23"/>
      <c r="F27" s="23"/>
      <c r="G27" s="23"/>
      <c r="H27" s="23"/>
      <c r="I27" s="23"/>
      <c r="J27" s="23"/>
      <c r="K27" s="23"/>
    </row>
    <row r="28" spans="2:11" ht="18" customHeight="1">
      <c r="B28" s="7"/>
      <c r="C28" s="6"/>
      <c r="D28" s="6"/>
      <c r="E28" s="6"/>
      <c r="F28" s="6"/>
      <c r="G28" s="6"/>
      <c r="H28" s="6"/>
      <c r="I28" s="6"/>
      <c r="J28" s="6"/>
      <c r="K28" s="6"/>
    </row>
    <row r="29" spans="2:11" ht="18" customHeight="1">
      <c r="B29" s="18" t="s">
        <v>26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2:11" ht="18" customHeight="1">
      <c r="B30" s="13" t="s">
        <v>27</v>
      </c>
      <c r="C30" s="32">
        <v>0.12</v>
      </c>
      <c r="D30" s="13"/>
      <c r="E30" s="13"/>
      <c r="F30" s="13"/>
      <c r="G30" s="13"/>
      <c r="H30" s="13"/>
      <c r="I30" s="13"/>
      <c r="J30" s="13"/>
      <c r="K30" s="13"/>
    </row>
    <row r="31" spans="2:11" ht="18" customHeight="1">
      <c r="B31" s="13" t="s">
        <v>28</v>
      </c>
      <c r="C31" s="32">
        <v>0.35</v>
      </c>
      <c r="D31" s="13"/>
      <c r="E31" s="13"/>
      <c r="F31" s="13"/>
      <c r="G31" s="13"/>
      <c r="H31" s="13"/>
      <c r="I31" s="13"/>
      <c r="J31" s="13"/>
      <c r="K31" s="13"/>
    </row>
    <row r="32" spans="2:11" ht="18" customHeight="1">
      <c r="B32" s="13" t="s">
        <v>29</v>
      </c>
      <c r="C32" s="13">
        <v>5</v>
      </c>
      <c r="D32" s="13"/>
      <c r="E32" s="13"/>
      <c r="F32" s="13"/>
      <c r="G32" s="13"/>
      <c r="H32" s="13"/>
      <c r="I32" s="13"/>
      <c r="J32" s="13"/>
      <c r="K32" s="13"/>
    </row>
    <row r="33" spans="2:12" ht="18" customHeight="1"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6"/>
    </row>
    <row r="34" spans="2:12" ht="18" customHeight="1">
      <c r="B34" s="18" t="s">
        <v>6</v>
      </c>
      <c r="C34" s="17"/>
      <c r="D34" s="17"/>
      <c r="E34" s="17"/>
      <c r="F34" s="17"/>
      <c r="G34" s="17"/>
      <c r="H34" s="17"/>
      <c r="I34" s="17"/>
      <c r="J34" s="17"/>
      <c r="K34" s="17"/>
    </row>
    <row r="35" spans="2:12" ht="18" customHeight="1">
      <c r="B35" s="28" t="s">
        <v>30</v>
      </c>
      <c r="C35" s="9"/>
      <c r="D35" s="9"/>
      <c r="E35" s="9"/>
      <c r="F35" s="9"/>
      <c r="G35" s="9">
        <f>+C8</f>
        <v>18970</v>
      </c>
      <c r="H35" s="9">
        <f>+C9</f>
        <v>27100</v>
      </c>
      <c r="I35" s="9">
        <f>+H35</f>
        <v>27100</v>
      </c>
      <c r="J35" s="9">
        <f>+I35</f>
        <v>27100</v>
      </c>
      <c r="K35" s="9">
        <f>+J35</f>
        <v>27100</v>
      </c>
    </row>
    <row r="36" spans="2:12" ht="18" customHeight="1">
      <c r="B36" s="28" t="s">
        <v>31</v>
      </c>
      <c r="C36" s="9"/>
      <c r="D36" s="9"/>
      <c r="E36" s="9"/>
      <c r="F36" s="9"/>
      <c r="G36" s="9">
        <f>-C13</f>
        <v>-3500</v>
      </c>
      <c r="H36" s="9">
        <f>+G36</f>
        <v>-3500</v>
      </c>
      <c r="I36" s="9">
        <f t="shared" ref="I36:K40" si="0">+H36</f>
        <v>-3500</v>
      </c>
      <c r="J36" s="9">
        <f t="shared" si="0"/>
        <v>-3500</v>
      </c>
      <c r="K36" s="9">
        <f t="shared" si="0"/>
        <v>-3500</v>
      </c>
    </row>
    <row r="37" spans="2:12" ht="18" customHeight="1">
      <c r="B37" s="28" t="s">
        <v>32</v>
      </c>
      <c r="C37" s="9"/>
      <c r="D37" s="9"/>
      <c r="E37" s="9"/>
      <c r="F37" s="9"/>
      <c r="G37" s="9">
        <f>-C14</f>
        <v>-750</v>
      </c>
      <c r="H37" s="9">
        <f>+G37</f>
        <v>-750</v>
      </c>
      <c r="I37" s="9">
        <f t="shared" si="0"/>
        <v>-750</v>
      </c>
      <c r="J37" s="9">
        <f t="shared" si="0"/>
        <v>-750</v>
      </c>
      <c r="K37" s="9">
        <f t="shared" si="0"/>
        <v>-750</v>
      </c>
    </row>
    <row r="38" spans="2:12" ht="18" customHeight="1">
      <c r="B38" s="28" t="s">
        <v>33</v>
      </c>
      <c r="C38" s="9"/>
      <c r="D38" s="9"/>
      <c r="E38" s="9"/>
      <c r="F38" s="9"/>
      <c r="G38" s="9">
        <f>-C15</f>
        <v>-975</v>
      </c>
      <c r="H38" s="9"/>
      <c r="I38" s="9"/>
      <c r="J38" s="9"/>
      <c r="K38" s="9"/>
    </row>
    <row r="39" spans="2:12" ht="18" customHeight="1">
      <c r="B39" s="28" t="s">
        <v>34</v>
      </c>
      <c r="C39" s="9"/>
      <c r="D39" s="9"/>
      <c r="E39" s="9"/>
      <c r="F39" s="9"/>
      <c r="G39" s="9">
        <f>-C25/C20</f>
        <v>-2500</v>
      </c>
      <c r="H39" s="9">
        <f>+G39</f>
        <v>-2500</v>
      </c>
      <c r="I39" s="9">
        <f t="shared" si="0"/>
        <v>-2500</v>
      </c>
      <c r="J39" s="9">
        <f t="shared" si="0"/>
        <v>-2500</v>
      </c>
      <c r="K39" s="9">
        <f t="shared" si="0"/>
        <v>-2500</v>
      </c>
    </row>
    <row r="40" spans="2:12" ht="18" customHeight="1">
      <c r="B40" s="28" t="s">
        <v>35</v>
      </c>
      <c r="C40" s="9"/>
      <c r="D40" s="9"/>
      <c r="E40" s="9"/>
      <c r="F40" s="9"/>
      <c r="G40" s="9">
        <f>-(C24-C18)/C21</f>
        <v>-900</v>
      </c>
      <c r="H40" s="9">
        <f>+G40</f>
        <v>-900</v>
      </c>
      <c r="I40" s="9">
        <f t="shared" si="0"/>
        <v>-900</v>
      </c>
      <c r="J40" s="9">
        <f t="shared" si="0"/>
        <v>-900</v>
      </c>
      <c r="K40" s="9">
        <f t="shared" si="0"/>
        <v>-900</v>
      </c>
    </row>
    <row r="41" spans="2:12" ht="18" customHeight="1">
      <c r="B41" s="29" t="s">
        <v>36</v>
      </c>
      <c r="C41" s="14"/>
      <c r="D41" s="26"/>
      <c r="E41" s="26"/>
      <c r="F41" s="26"/>
      <c r="G41" s="26">
        <f>+SUM(G35:G40)</f>
        <v>10345</v>
      </c>
      <c r="H41" s="26">
        <f>+SUM(H35:H40)</f>
        <v>19450</v>
      </c>
      <c r="I41" s="26">
        <f>+SUM(I35:I40)</f>
        <v>19450</v>
      </c>
      <c r="J41" s="26">
        <f>+SUM(J35:J40)</f>
        <v>19450</v>
      </c>
      <c r="K41" s="26">
        <f>+SUM(K35:K40)</f>
        <v>19450</v>
      </c>
    </row>
    <row r="42" spans="2:12" ht="18" customHeight="1">
      <c r="B42" s="28"/>
      <c r="C42" s="9"/>
      <c r="D42" s="27"/>
      <c r="E42" s="27"/>
      <c r="F42" s="27"/>
      <c r="G42" s="27"/>
      <c r="H42" s="27"/>
      <c r="I42" s="27"/>
      <c r="J42" s="27"/>
      <c r="K42" s="27"/>
    </row>
    <row r="43" spans="2:12" ht="18" customHeight="1">
      <c r="B43" s="29" t="s">
        <v>37</v>
      </c>
      <c r="C43" s="14"/>
      <c r="D43" s="26"/>
      <c r="E43" s="26"/>
      <c r="F43" s="26"/>
      <c r="G43" s="26">
        <f>+G41*(1-C31)</f>
        <v>6724.25</v>
      </c>
      <c r="H43" s="26">
        <f>+H41*(1-$C$31)</f>
        <v>12642.5</v>
      </c>
      <c r="I43" s="26">
        <f t="shared" ref="I43:K43" si="1">+I41*(1-$C$31)</f>
        <v>12642.5</v>
      </c>
      <c r="J43" s="26">
        <f t="shared" si="1"/>
        <v>12642.5</v>
      </c>
      <c r="K43" s="26">
        <f t="shared" si="1"/>
        <v>12642.5</v>
      </c>
    </row>
    <row r="44" spans="2:12" ht="18" customHeight="1">
      <c r="B44" s="33" t="s">
        <v>38</v>
      </c>
      <c r="C44" s="23"/>
      <c r="D44" s="23"/>
      <c r="E44" s="23"/>
      <c r="F44" s="23"/>
      <c r="G44" s="23">
        <f>-G39-G40</f>
        <v>3400</v>
      </c>
      <c r="H44" s="23">
        <f t="shared" ref="H44:K44" si="2">-H39-H40</f>
        <v>3400</v>
      </c>
      <c r="I44" s="23">
        <f t="shared" si="2"/>
        <v>3400</v>
      </c>
      <c r="J44" s="23">
        <f t="shared" si="2"/>
        <v>3400</v>
      </c>
      <c r="K44" s="23">
        <f t="shared" si="2"/>
        <v>3400</v>
      </c>
    </row>
    <row r="45" spans="2:12" ht="18" customHeight="1">
      <c r="B45" s="29" t="s">
        <v>39</v>
      </c>
      <c r="C45" s="30"/>
      <c r="D45" s="31"/>
      <c r="E45" s="31"/>
      <c r="F45" s="31"/>
      <c r="G45" s="31">
        <f>+G43+G44</f>
        <v>10124.25</v>
      </c>
      <c r="H45" s="31">
        <f t="shared" ref="H45:K45" si="3">+H43+H44</f>
        <v>16042.5</v>
      </c>
      <c r="I45" s="31">
        <f t="shared" si="3"/>
        <v>16042.5</v>
      </c>
      <c r="J45" s="31">
        <f t="shared" si="3"/>
        <v>16042.5</v>
      </c>
      <c r="K45" s="31">
        <f t="shared" si="3"/>
        <v>16042.5</v>
      </c>
    </row>
    <row r="46" spans="2:12" ht="18" customHeight="1">
      <c r="B46" s="12" t="s">
        <v>40</v>
      </c>
      <c r="C46" s="23"/>
      <c r="D46" s="23"/>
      <c r="E46" s="23"/>
      <c r="F46" s="23">
        <f>-C27</f>
        <v>-5300</v>
      </c>
      <c r="G46" s="23"/>
      <c r="H46" s="23"/>
      <c r="I46" s="23"/>
      <c r="J46" s="23"/>
      <c r="K46" s="38">
        <f>+K45/C30</f>
        <v>133687.5</v>
      </c>
      <c r="L46" s="37" t="s">
        <v>47</v>
      </c>
    </row>
    <row r="47" spans="2:12" ht="18" customHeight="1">
      <c r="B47" s="12" t="s">
        <v>41</v>
      </c>
      <c r="C47" s="23"/>
      <c r="D47" s="23"/>
      <c r="E47" s="23"/>
      <c r="F47" s="23">
        <f>-C24</f>
        <v>-50000</v>
      </c>
      <c r="G47" s="23"/>
      <c r="H47" s="23"/>
      <c r="I47" s="23"/>
      <c r="J47" s="23"/>
      <c r="K47" s="39"/>
      <c r="L47" s="37"/>
    </row>
    <row r="48" spans="2:12" ht="18" customHeight="1">
      <c r="B48" s="12" t="s">
        <v>42</v>
      </c>
      <c r="C48" s="23"/>
      <c r="D48" s="23"/>
      <c r="E48" s="23"/>
      <c r="F48" s="23">
        <f>-C25</f>
        <v>-25000</v>
      </c>
      <c r="G48" s="23"/>
      <c r="H48" s="23"/>
      <c r="I48" s="23"/>
      <c r="J48" s="23"/>
      <c r="K48" s="39"/>
      <c r="L48" s="37"/>
    </row>
    <row r="49" spans="2:12" ht="18" customHeight="1">
      <c r="B49" s="12" t="s">
        <v>43</v>
      </c>
      <c r="C49" s="23"/>
      <c r="D49" s="23"/>
      <c r="E49" s="23"/>
      <c r="F49" s="23">
        <f>-C26</f>
        <v>-10000</v>
      </c>
      <c r="G49" s="23"/>
      <c r="H49" s="23"/>
      <c r="I49" s="23"/>
      <c r="J49" s="23"/>
      <c r="K49" s="40"/>
      <c r="L49" s="37"/>
    </row>
    <row r="50" spans="2:12" ht="18" customHeight="1">
      <c r="B50" s="29" t="s">
        <v>44</v>
      </c>
      <c r="C50" s="14"/>
      <c r="D50" s="26"/>
      <c r="E50" s="26"/>
      <c r="F50" s="26">
        <f>+SUM(F45:F49)</f>
        <v>-90300</v>
      </c>
      <c r="G50" s="26">
        <f t="shared" ref="G50:K50" si="4">+SUM(G45:G49)</f>
        <v>10124.25</v>
      </c>
      <c r="H50" s="26">
        <f t="shared" si="4"/>
        <v>16042.5</v>
      </c>
      <c r="I50" s="26">
        <f t="shared" si="4"/>
        <v>16042.5</v>
      </c>
      <c r="J50" s="26">
        <f t="shared" si="4"/>
        <v>16042.5</v>
      </c>
      <c r="K50" s="26">
        <f t="shared" si="4"/>
        <v>149730</v>
      </c>
    </row>
    <row r="51" spans="2:12" ht="18" customHeight="1">
      <c r="B51" s="12"/>
      <c r="C51" s="23"/>
      <c r="D51" s="23"/>
      <c r="E51" s="23"/>
      <c r="F51" s="23"/>
      <c r="G51" s="23"/>
      <c r="H51" s="23"/>
      <c r="I51" s="23"/>
      <c r="J51" s="23"/>
      <c r="K51" s="23"/>
    </row>
    <row r="52" spans="2:12" ht="28.5" customHeight="1">
      <c r="B52" s="13" t="s">
        <v>45</v>
      </c>
      <c r="C52" s="26">
        <f>+NPV(C30,G50:K50)+F50</f>
        <v>38103.348214285652</v>
      </c>
      <c r="D52" s="31"/>
      <c r="E52" s="31"/>
      <c r="F52" s="31"/>
      <c r="G52" s="31"/>
      <c r="H52" s="31"/>
      <c r="I52" s="31"/>
      <c r="J52" s="31"/>
      <c r="K52" s="31"/>
    </row>
    <row r="53" spans="2:12" ht="18" customHeight="1">
      <c r="B53" s="12" t="s">
        <v>46</v>
      </c>
      <c r="C53" s="25">
        <f>+IRR(F50:K50)</f>
        <v>0.22085417305813046</v>
      </c>
      <c r="D53" s="23"/>
      <c r="E53" s="23"/>
      <c r="F53" s="23"/>
      <c r="G53" s="23"/>
      <c r="H53" s="23"/>
      <c r="I53" s="23"/>
      <c r="J53" s="23"/>
      <c r="K53" s="23"/>
    </row>
    <row r="54" spans="2:12" ht="8.1" customHeight="1">
      <c r="B54" s="7"/>
      <c r="C54" s="6"/>
      <c r="D54" s="6"/>
      <c r="E54" s="6"/>
      <c r="F54" s="6"/>
      <c r="G54" s="6"/>
      <c r="H54" s="6"/>
      <c r="I54" s="6"/>
      <c r="J54" s="6"/>
      <c r="K54" s="6"/>
    </row>
    <row r="55" spans="2:12" ht="18" customHeight="1"/>
    <row r="56" spans="2:12" ht="18" customHeight="1"/>
    <row r="57" spans="2:12" ht="18" customHeight="1"/>
    <row r="59" spans="2:12" ht="18" customHeight="1"/>
    <row r="60" spans="2:12" ht="18" customHeight="1"/>
    <row r="61" spans="2:12" ht="18" customHeight="1"/>
    <row r="62" spans="2:12" ht="18" customHeight="1"/>
    <row r="63" spans="2:12" ht="18" customHeight="1"/>
    <row r="64" spans="2:12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8.1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</sheetData>
  <mergeCells count="2">
    <mergeCell ref="K46:K49"/>
    <mergeCell ref="L46:L49"/>
  </mergeCells>
  <pageMargins left="0" right="0" top="0.5" bottom="0.25" header="0" footer="0"/>
  <pageSetup scale="80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4"/>
    <pageSetUpPr fitToPage="1"/>
  </sheetPr>
  <dimension ref="B1:N92"/>
  <sheetViews>
    <sheetView showGridLines="0" workbookViewId="0">
      <pane ySplit="4" topLeftCell="A5" activePane="bottomLeft" state="frozen"/>
      <selection pane="bottomLeft" activeCell="M48" sqref="M48"/>
    </sheetView>
  </sheetViews>
  <sheetFormatPr baseColWidth="10" defaultColWidth="9.33203125" defaultRowHeight="11.25"/>
  <cols>
    <col min="1" max="1" width="1.83203125" style="2" customWidth="1"/>
    <col min="2" max="2" width="28.1640625" style="1" customWidth="1"/>
    <col min="3" max="3" width="11.6640625" style="2" customWidth="1"/>
    <col min="4" max="4" width="9.1640625" style="2" customWidth="1"/>
    <col min="5" max="5" width="10.83203125" style="2" customWidth="1"/>
    <col min="6" max="6" width="11.33203125" style="2" customWidth="1"/>
    <col min="7" max="7" width="9.83203125" style="2" customWidth="1"/>
    <col min="8" max="10" width="9.1640625" style="2" customWidth="1"/>
    <col min="11" max="11" width="10.83203125" style="2" customWidth="1"/>
    <col min="12" max="16384" width="9.33203125" style="2"/>
  </cols>
  <sheetData>
    <row r="1" spans="2:14" ht="11.25" customHeight="1"/>
    <row r="2" spans="2:14" s="3" customFormat="1" ht="27.75" customHeight="1">
      <c r="B2" s="24"/>
      <c r="H2" s="19"/>
      <c r="I2" s="19"/>
      <c r="J2" s="19"/>
      <c r="K2" s="20"/>
    </row>
    <row r="3" spans="2:14" ht="3.75" customHeight="1">
      <c r="B3" s="4"/>
      <c r="H3" s="5"/>
      <c r="J3" s="6"/>
      <c r="K3" s="6"/>
    </row>
    <row r="4" spans="2:14" s="6" customFormat="1" ht="24.75" customHeight="1">
      <c r="B4" s="7"/>
      <c r="C4" s="21"/>
      <c r="D4" s="22"/>
      <c r="E4" s="21"/>
      <c r="F4" s="21" t="s">
        <v>0</v>
      </c>
      <c r="G4" s="22" t="s">
        <v>1</v>
      </c>
      <c r="H4" s="21" t="s">
        <v>2</v>
      </c>
      <c r="I4" s="22" t="s">
        <v>3</v>
      </c>
      <c r="J4" s="21" t="s">
        <v>4</v>
      </c>
      <c r="K4" s="22" t="s">
        <v>5</v>
      </c>
      <c r="L4" s="22" t="s">
        <v>49</v>
      </c>
      <c r="M4" s="22" t="s">
        <v>50</v>
      </c>
      <c r="N4" s="22" t="s">
        <v>51</v>
      </c>
    </row>
    <row r="5" spans="2:14" ht="24" customHeight="1">
      <c r="B5" s="8"/>
      <c r="C5" s="9"/>
      <c r="D5" s="9"/>
      <c r="E5" s="9"/>
      <c r="F5" s="9"/>
      <c r="G5" s="9"/>
      <c r="H5" s="9"/>
      <c r="I5" s="9"/>
      <c r="J5" s="9"/>
      <c r="K5" s="9"/>
    </row>
    <row r="6" spans="2:14" ht="8.1" customHeight="1">
      <c r="B6" s="10"/>
      <c r="C6" s="11"/>
      <c r="D6" s="11"/>
      <c r="E6" s="11"/>
      <c r="F6" s="11"/>
      <c r="G6" s="11"/>
      <c r="H6" s="11"/>
      <c r="I6" s="11"/>
      <c r="J6" s="11"/>
      <c r="K6" s="11"/>
      <c r="L6" s="6"/>
    </row>
    <row r="7" spans="2:14" ht="18" customHeight="1">
      <c r="B7" s="18" t="s">
        <v>7</v>
      </c>
      <c r="C7" s="17"/>
      <c r="D7" s="17"/>
      <c r="E7" s="17"/>
      <c r="F7" s="17"/>
      <c r="G7" s="17"/>
      <c r="H7" s="17"/>
      <c r="I7" s="17"/>
      <c r="J7" s="17"/>
      <c r="K7" s="17"/>
    </row>
    <row r="8" spans="2:14" ht="18" customHeight="1">
      <c r="B8" s="13" t="s">
        <v>8</v>
      </c>
      <c r="C8" s="13">
        <v>18970</v>
      </c>
      <c r="D8" s="13"/>
      <c r="E8" s="13"/>
      <c r="F8" s="13"/>
      <c r="G8" s="13"/>
      <c r="H8" s="13"/>
      <c r="I8" s="13"/>
      <c r="J8" s="13"/>
      <c r="K8" s="13"/>
    </row>
    <row r="9" spans="2:14" ht="18" customHeight="1">
      <c r="B9" s="13" t="s">
        <v>9</v>
      </c>
      <c r="C9" s="13">
        <v>27100</v>
      </c>
      <c r="D9" s="25"/>
      <c r="E9" s="25"/>
      <c r="F9" s="25"/>
      <c r="G9" s="25"/>
      <c r="H9" s="25"/>
      <c r="I9" s="25"/>
      <c r="J9" s="25"/>
      <c r="K9" s="25"/>
    </row>
    <row r="10" spans="2:14" ht="18" customHeight="1">
      <c r="B10" s="12"/>
      <c r="C10" s="23"/>
      <c r="D10" s="23"/>
      <c r="E10" s="23"/>
      <c r="F10" s="23"/>
      <c r="G10" s="23"/>
      <c r="H10" s="23"/>
      <c r="I10" s="23"/>
      <c r="J10" s="23"/>
      <c r="K10" s="23"/>
    </row>
    <row r="11" spans="2:14" ht="18" customHeigh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2:14" ht="18" customHeight="1">
      <c r="B12" s="18" t="s">
        <v>10</v>
      </c>
      <c r="C12" s="17"/>
      <c r="D12" s="17"/>
      <c r="E12" s="17"/>
      <c r="F12" s="17"/>
      <c r="G12" s="17"/>
      <c r="H12" s="17"/>
      <c r="I12" s="17"/>
      <c r="J12" s="17"/>
      <c r="K12" s="17"/>
    </row>
    <row r="13" spans="2:14" ht="18" customHeight="1">
      <c r="B13" s="13" t="s">
        <v>11</v>
      </c>
      <c r="C13" s="13">
        <v>3500</v>
      </c>
      <c r="D13" s="13"/>
      <c r="E13" s="13"/>
      <c r="F13" s="13"/>
      <c r="G13" s="13"/>
      <c r="H13" s="13"/>
      <c r="I13" s="13"/>
      <c r="J13" s="13"/>
      <c r="K13" s="13"/>
    </row>
    <row r="14" spans="2:14" ht="18" customHeight="1">
      <c r="B14" s="13" t="s">
        <v>12</v>
      </c>
      <c r="C14" s="13">
        <v>750</v>
      </c>
      <c r="D14" s="13"/>
      <c r="E14" s="13"/>
      <c r="F14" s="13"/>
      <c r="G14" s="13"/>
      <c r="H14" s="13"/>
      <c r="I14" s="13"/>
      <c r="J14" s="13"/>
      <c r="K14" s="13"/>
    </row>
    <row r="15" spans="2:14" ht="18" customHeight="1">
      <c r="B15" s="13" t="s">
        <v>13</v>
      </c>
      <c r="C15" s="13">
        <v>975</v>
      </c>
      <c r="D15" s="13"/>
      <c r="E15" s="13"/>
      <c r="F15" s="13"/>
      <c r="G15" s="13"/>
      <c r="H15" s="13"/>
      <c r="I15" s="13"/>
      <c r="J15" s="13"/>
      <c r="K15" s="13"/>
    </row>
    <row r="16" spans="2:14" ht="18" customHeight="1">
      <c r="B16" s="13" t="s">
        <v>14</v>
      </c>
      <c r="C16" s="13">
        <v>900</v>
      </c>
      <c r="D16" s="13"/>
      <c r="E16" s="13"/>
      <c r="F16" s="13"/>
      <c r="G16" s="13"/>
      <c r="H16" s="13"/>
      <c r="I16" s="13"/>
      <c r="J16" s="13"/>
      <c r="K16" s="13"/>
    </row>
    <row r="17" spans="2:11" ht="18" customHeight="1">
      <c r="B17" s="13" t="s">
        <v>15</v>
      </c>
      <c r="C17" s="13">
        <v>2500</v>
      </c>
      <c r="D17" s="13"/>
      <c r="E17" s="13"/>
      <c r="F17" s="13"/>
      <c r="G17" s="13"/>
      <c r="H17" s="13"/>
      <c r="I17" s="13"/>
      <c r="J17" s="13"/>
      <c r="K17" s="13"/>
    </row>
    <row r="18" spans="2:11" ht="18" customHeight="1">
      <c r="B18" s="13" t="s">
        <v>16</v>
      </c>
      <c r="C18" s="13">
        <v>5000</v>
      </c>
      <c r="D18" s="13"/>
      <c r="E18" s="13"/>
      <c r="F18" s="13"/>
      <c r="G18" s="13"/>
      <c r="H18" s="13"/>
      <c r="I18" s="13"/>
      <c r="J18" s="13"/>
      <c r="K18" s="13"/>
    </row>
    <row r="19" spans="2:11" ht="18" customHeight="1">
      <c r="B19" s="13" t="s">
        <v>17</v>
      </c>
      <c r="C19" s="13">
        <v>0</v>
      </c>
      <c r="D19" s="13"/>
      <c r="E19" s="13"/>
      <c r="F19" s="13"/>
      <c r="G19" s="13"/>
      <c r="H19" s="13"/>
      <c r="I19" s="13"/>
      <c r="J19" s="13"/>
      <c r="K19" s="13"/>
    </row>
    <row r="20" spans="2:11" ht="18" customHeight="1">
      <c r="B20" s="13" t="s">
        <v>18</v>
      </c>
      <c r="C20" s="13">
        <v>10</v>
      </c>
      <c r="D20" s="13" t="s">
        <v>20</v>
      </c>
      <c r="E20" s="13"/>
      <c r="F20" s="13"/>
      <c r="G20" s="13"/>
      <c r="H20" s="13"/>
      <c r="I20" s="13"/>
      <c r="J20" s="13"/>
      <c r="K20" s="13"/>
    </row>
    <row r="21" spans="2:11" ht="18" customHeight="1">
      <c r="B21" s="13" t="s">
        <v>19</v>
      </c>
      <c r="C21" s="13">
        <v>50</v>
      </c>
      <c r="D21" s="13" t="s">
        <v>20</v>
      </c>
      <c r="E21" s="13"/>
      <c r="F21" s="13"/>
      <c r="G21" s="13"/>
      <c r="H21" s="13"/>
      <c r="I21" s="13"/>
      <c r="J21" s="13"/>
      <c r="K21" s="13"/>
    </row>
    <row r="22" spans="2:11" ht="18" customHeight="1">
      <c r="B22" s="7"/>
      <c r="C22" s="6"/>
      <c r="D22" s="6"/>
      <c r="E22" s="6"/>
      <c r="F22" s="6"/>
      <c r="G22" s="6"/>
      <c r="H22" s="6"/>
      <c r="I22" s="6"/>
      <c r="J22" s="6"/>
      <c r="K22" s="6"/>
    </row>
    <row r="23" spans="2:11" ht="18" customHeight="1">
      <c r="B23" s="18" t="s">
        <v>21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2:11" ht="18" customHeight="1">
      <c r="B24" s="13" t="s">
        <v>22</v>
      </c>
      <c r="C24" s="13">
        <v>50000</v>
      </c>
      <c r="D24" s="13"/>
      <c r="E24" s="13"/>
      <c r="F24" s="13"/>
      <c r="G24" s="13"/>
      <c r="H24" s="13"/>
      <c r="I24" s="13"/>
      <c r="J24" s="13"/>
      <c r="K24" s="13"/>
    </row>
    <row r="25" spans="2:11" ht="18" customHeight="1">
      <c r="B25" s="13" t="s">
        <v>23</v>
      </c>
      <c r="C25" s="13">
        <v>25000</v>
      </c>
      <c r="D25" s="13"/>
      <c r="E25" s="13"/>
      <c r="F25" s="13"/>
      <c r="G25" s="13"/>
      <c r="H25" s="13"/>
      <c r="I25" s="13"/>
      <c r="J25" s="13"/>
      <c r="K25" s="13"/>
    </row>
    <row r="26" spans="2:11" ht="18" customHeight="1">
      <c r="B26" s="13" t="s">
        <v>24</v>
      </c>
      <c r="C26" s="13">
        <v>10000</v>
      </c>
      <c r="D26" s="25"/>
      <c r="E26" s="25"/>
      <c r="F26" s="25"/>
      <c r="G26" s="25"/>
      <c r="H26" s="25"/>
      <c r="I26" s="25"/>
      <c r="J26" s="25"/>
      <c r="K26" s="25"/>
    </row>
    <row r="27" spans="2:11" ht="18" customHeight="1">
      <c r="B27" s="13" t="s">
        <v>25</v>
      </c>
      <c r="C27" s="13">
        <v>5300</v>
      </c>
      <c r="D27" s="23"/>
      <c r="E27" s="23"/>
      <c r="F27" s="23"/>
      <c r="G27" s="23"/>
      <c r="H27" s="23"/>
      <c r="I27" s="23"/>
      <c r="J27" s="23"/>
      <c r="K27" s="23"/>
    </row>
    <row r="28" spans="2:11" ht="18" customHeight="1">
      <c r="B28" s="7"/>
      <c r="C28" s="6"/>
      <c r="D28" s="6"/>
      <c r="E28" s="6"/>
      <c r="F28" s="6"/>
      <c r="G28" s="6"/>
      <c r="H28" s="6"/>
      <c r="I28" s="6"/>
      <c r="J28" s="6"/>
      <c r="K28" s="6"/>
    </row>
    <row r="29" spans="2:11" ht="18" customHeight="1">
      <c r="B29" s="18" t="s">
        <v>26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2:11" ht="18" customHeight="1">
      <c r="B30" s="13" t="s">
        <v>27</v>
      </c>
      <c r="C30" s="32">
        <v>0.12</v>
      </c>
      <c r="D30" s="13"/>
      <c r="E30" s="34" t="s">
        <v>48</v>
      </c>
      <c r="F30" s="34"/>
      <c r="G30" s="35">
        <v>5.0000000000000001E-3</v>
      </c>
      <c r="H30" s="13"/>
      <c r="I30" s="13"/>
      <c r="J30" s="13"/>
      <c r="K30" s="13"/>
    </row>
    <row r="31" spans="2:11" ht="18" customHeight="1">
      <c r="B31" s="13" t="s">
        <v>28</v>
      </c>
      <c r="C31" s="32">
        <v>0.35</v>
      </c>
      <c r="D31" s="13"/>
      <c r="E31" s="13"/>
      <c r="F31" s="13"/>
      <c r="G31" s="13"/>
      <c r="H31" s="13"/>
      <c r="I31" s="13"/>
      <c r="J31" s="13"/>
      <c r="K31" s="13"/>
    </row>
    <row r="32" spans="2:11" ht="18" customHeight="1">
      <c r="B32" s="13" t="s">
        <v>29</v>
      </c>
      <c r="C32" s="13">
        <v>5</v>
      </c>
      <c r="D32" s="13"/>
      <c r="E32" s="13"/>
      <c r="F32" s="13"/>
      <c r="G32" s="13"/>
      <c r="H32" s="13"/>
      <c r="I32" s="13"/>
      <c r="J32" s="13"/>
      <c r="K32" s="13"/>
    </row>
    <row r="33" spans="2:14" ht="18" customHeight="1"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6"/>
    </row>
    <row r="34" spans="2:14" ht="18" customHeight="1">
      <c r="B34" s="18" t="s">
        <v>6</v>
      </c>
      <c r="C34" s="17"/>
      <c r="D34" s="17"/>
      <c r="E34" s="17"/>
      <c r="F34" s="17"/>
      <c r="G34" s="17"/>
      <c r="H34" s="17"/>
      <c r="I34" s="17"/>
      <c r="J34" s="17"/>
      <c r="K34" s="17"/>
    </row>
    <row r="35" spans="2:14" ht="18" customHeight="1">
      <c r="B35" s="28" t="s">
        <v>30</v>
      </c>
      <c r="C35" s="9"/>
      <c r="D35" s="9"/>
      <c r="E35" s="9"/>
      <c r="F35" s="9"/>
      <c r="G35" s="9">
        <f>+C8</f>
        <v>18970</v>
      </c>
      <c r="H35" s="9">
        <f>+C9</f>
        <v>27100</v>
      </c>
      <c r="I35" s="9">
        <f>+H35</f>
        <v>27100</v>
      </c>
      <c r="J35" s="9">
        <f>+I35</f>
        <v>27100</v>
      </c>
      <c r="K35" s="9">
        <f>+J35</f>
        <v>27100</v>
      </c>
    </row>
    <row r="36" spans="2:14" ht="18" customHeight="1">
      <c r="B36" s="28" t="s">
        <v>31</v>
      </c>
      <c r="C36" s="9"/>
      <c r="D36" s="9"/>
      <c r="E36" s="9"/>
      <c r="F36" s="9"/>
      <c r="G36" s="9">
        <f>-C13</f>
        <v>-3500</v>
      </c>
      <c r="H36" s="9">
        <f>+G36</f>
        <v>-3500</v>
      </c>
      <c r="I36" s="9">
        <f t="shared" ref="I36:K40" si="0">+H36</f>
        <v>-3500</v>
      </c>
      <c r="J36" s="9">
        <f t="shared" si="0"/>
        <v>-3500</v>
      </c>
      <c r="K36" s="9">
        <f t="shared" si="0"/>
        <v>-3500</v>
      </c>
    </row>
    <row r="37" spans="2:14" ht="18" customHeight="1">
      <c r="B37" s="28" t="s">
        <v>32</v>
      </c>
      <c r="C37" s="9"/>
      <c r="D37" s="9"/>
      <c r="E37" s="9"/>
      <c r="F37" s="9"/>
      <c r="G37" s="9">
        <f>-C14</f>
        <v>-750</v>
      </c>
      <c r="H37" s="9">
        <f>+G37</f>
        <v>-750</v>
      </c>
      <c r="I37" s="9">
        <f t="shared" si="0"/>
        <v>-750</v>
      </c>
      <c r="J37" s="9">
        <f t="shared" si="0"/>
        <v>-750</v>
      </c>
      <c r="K37" s="9">
        <f t="shared" si="0"/>
        <v>-750</v>
      </c>
    </row>
    <row r="38" spans="2:14" ht="18" customHeight="1">
      <c r="B38" s="28" t="s">
        <v>33</v>
      </c>
      <c r="C38" s="9"/>
      <c r="D38" s="9"/>
      <c r="E38" s="9"/>
      <c r="F38" s="9"/>
      <c r="G38" s="9">
        <f>-C15</f>
        <v>-975</v>
      </c>
      <c r="H38" s="9"/>
      <c r="I38" s="9"/>
      <c r="J38" s="9"/>
      <c r="K38" s="9"/>
    </row>
    <row r="39" spans="2:14" ht="18" customHeight="1">
      <c r="B39" s="28" t="s">
        <v>34</v>
      </c>
      <c r="C39" s="9"/>
      <c r="D39" s="9"/>
      <c r="E39" s="9"/>
      <c r="F39" s="9"/>
      <c r="G39" s="9">
        <f>-C25/C20</f>
        <v>-2500</v>
      </c>
      <c r="H39" s="9">
        <f>+G39</f>
        <v>-2500</v>
      </c>
      <c r="I39" s="9">
        <f t="shared" si="0"/>
        <v>-2500</v>
      </c>
      <c r="J39" s="9">
        <f t="shared" si="0"/>
        <v>-2500</v>
      </c>
      <c r="K39" s="9">
        <f t="shared" si="0"/>
        <v>-2500</v>
      </c>
    </row>
    <row r="40" spans="2:14" ht="18" customHeight="1">
      <c r="B40" s="28" t="s">
        <v>35</v>
      </c>
      <c r="C40" s="9"/>
      <c r="D40" s="9"/>
      <c r="E40" s="9"/>
      <c r="F40" s="9"/>
      <c r="G40" s="9">
        <f>-(C24-C18)/C21</f>
        <v>-900</v>
      </c>
      <c r="H40" s="9">
        <f>+G40</f>
        <v>-900</v>
      </c>
      <c r="I40" s="9">
        <f t="shared" si="0"/>
        <v>-900</v>
      </c>
      <c r="J40" s="9">
        <f t="shared" si="0"/>
        <v>-900</v>
      </c>
      <c r="K40" s="9">
        <f t="shared" si="0"/>
        <v>-900</v>
      </c>
    </row>
    <row r="41" spans="2:14" ht="18" customHeight="1">
      <c r="B41" s="29" t="s">
        <v>36</v>
      </c>
      <c r="C41" s="14"/>
      <c r="D41" s="26"/>
      <c r="E41" s="26"/>
      <c r="F41" s="26"/>
      <c r="G41" s="26">
        <f>+SUM(G35:G40)</f>
        <v>10345</v>
      </c>
      <c r="H41" s="26">
        <f>+SUM(H35:H40)</f>
        <v>19450</v>
      </c>
      <c r="I41" s="26">
        <f>+SUM(I35:I40)</f>
        <v>19450</v>
      </c>
      <c r="J41" s="26">
        <f>+SUM(J35:J40)</f>
        <v>19450</v>
      </c>
      <c r="K41" s="26">
        <f>+SUM(K35:K40)</f>
        <v>19450</v>
      </c>
    </row>
    <row r="42" spans="2:14" ht="18" customHeight="1">
      <c r="B42" s="28"/>
      <c r="C42" s="9"/>
      <c r="D42" s="27"/>
      <c r="E42" s="27"/>
      <c r="F42" s="27"/>
      <c r="G42" s="27"/>
      <c r="H42" s="27"/>
      <c r="I42" s="27"/>
      <c r="J42" s="27"/>
      <c r="K42" s="27"/>
    </row>
    <row r="43" spans="2:14" ht="18" customHeight="1">
      <c r="B43" s="29" t="s">
        <v>37</v>
      </c>
      <c r="C43" s="14"/>
      <c r="D43" s="26"/>
      <c r="E43" s="26"/>
      <c r="F43" s="26"/>
      <c r="G43" s="26">
        <f>+G41*(1-C31)</f>
        <v>6724.25</v>
      </c>
      <c r="H43" s="26">
        <f>+H41*(1-$C$31)</f>
        <v>12642.5</v>
      </c>
      <c r="I43" s="26">
        <f t="shared" ref="I43:K43" si="1">+I41*(1-$C$31)</f>
        <v>12642.5</v>
      </c>
      <c r="J43" s="26">
        <f t="shared" si="1"/>
        <v>12642.5</v>
      </c>
      <c r="K43" s="26">
        <f t="shared" si="1"/>
        <v>12642.5</v>
      </c>
    </row>
    <row r="44" spans="2:14" ht="18" customHeight="1">
      <c r="B44" s="33" t="s">
        <v>38</v>
      </c>
      <c r="C44" s="23"/>
      <c r="D44" s="23"/>
      <c r="E44" s="23"/>
      <c r="F44" s="23"/>
      <c r="G44" s="23">
        <f>-G39-G40</f>
        <v>3400</v>
      </c>
      <c r="H44" s="23">
        <f t="shared" ref="H44:K44" si="2">-H39-H40</f>
        <v>3400</v>
      </c>
      <c r="I44" s="23">
        <f t="shared" si="2"/>
        <v>3400</v>
      </c>
      <c r="J44" s="23">
        <f t="shared" si="2"/>
        <v>3400</v>
      </c>
      <c r="K44" s="23">
        <f t="shared" si="2"/>
        <v>3400</v>
      </c>
    </row>
    <row r="45" spans="2:14" ht="18" customHeight="1">
      <c r="B45" s="29" t="s">
        <v>39</v>
      </c>
      <c r="C45" s="30"/>
      <c r="D45" s="31"/>
      <c r="E45" s="31"/>
      <c r="F45" s="31"/>
      <c r="G45" s="31">
        <f>+G43+G44</f>
        <v>10124.25</v>
      </c>
      <c r="H45" s="31">
        <f t="shared" ref="H45:K45" si="3">+H43+H44</f>
        <v>16042.5</v>
      </c>
      <c r="I45" s="31">
        <f t="shared" si="3"/>
        <v>16042.5</v>
      </c>
      <c r="J45" s="31">
        <f t="shared" si="3"/>
        <v>16042.5</v>
      </c>
      <c r="K45" s="31">
        <f t="shared" si="3"/>
        <v>16042.5</v>
      </c>
      <c r="L45" s="36">
        <f>+(1+$G$30)*K45</f>
        <v>16122.712499999998</v>
      </c>
      <c r="M45" s="36">
        <f t="shared" ref="M45:N45" si="4">+(1+$G$30)*L45</f>
        <v>16203.326062499997</v>
      </c>
      <c r="N45" s="36">
        <f t="shared" si="4"/>
        <v>16284.342692812495</v>
      </c>
    </row>
    <row r="46" spans="2:14" ht="18" customHeight="1">
      <c r="B46" s="12" t="s">
        <v>40</v>
      </c>
      <c r="C46" s="23"/>
      <c r="D46" s="23"/>
      <c r="E46" s="23"/>
      <c r="F46" s="23">
        <f>-C27</f>
        <v>-5300</v>
      </c>
      <c r="G46" s="23"/>
      <c r="H46" s="23"/>
      <c r="I46" s="23"/>
      <c r="J46" s="23"/>
      <c r="K46" s="38">
        <f>+(K45*(1+G30))/(C30-G30)</f>
        <v>140197.5</v>
      </c>
      <c r="L46" s="37" t="s">
        <v>47</v>
      </c>
    </row>
    <row r="47" spans="2:14" ht="18" customHeight="1">
      <c r="B47" s="12" t="s">
        <v>41</v>
      </c>
      <c r="C47" s="23"/>
      <c r="D47" s="23"/>
      <c r="E47" s="23"/>
      <c r="F47" s="23">
        <f>-C24</f>
        <v>-50000</v>
      </c>
      <c r="G47" s="23"/>
      <c r="H47" s="23"/>
      <c r="I47" s="23"/>
      <c r="J47" s="23"/>
      <c r="K47" s="39"/>
      <c r="L47" s="37"/>
    </row>
    <row r="48" spans="2:14" ht="18" customHeight="1">
      <c r="B48" s="12" t="s">
        <v>42</v>
      </c>
      <c r="C48" s="23"/>
      <c r="D48" s="23"/>
      <c r="E48" s="23"/>
      <c r="F48" s="23">
        <f>-C25</f>
        <v>-25000</v>
      </c>
      <c r="G48" s="23"/>
      <c r="H48" s="23"/>
      <c r="I48" s="23"/>
      <c r="J48" s="23"/>
      <c r="K48" s="39"/>
      <c r="L48" s="37"/>
    </row>
    <row r="49" spans="2:12" ht="18" customHeight="1">
      <c r="B49" s="12" t="s">
        <v>43</v>
      </c>
      <c r="C49" s="23"/>
      <c r="D49" s="23"/>
      <c r="E49" s="23"/>
      <c r="F49" s="23">
        <f>-C26</f>
        <v>-10000</v>
      </c>
      <c r="G49" s="23"/>
      <c r="H49" s="23"/>
      <c r="I49" s="23"/>
      <c r="J49" s="23"/>
      <c r="K49" s="40"/>
      <c r="L49" s="37"/>
    </row>
    <row r="50" spans="2:12" ht="18" customHeight="1">
      <c r="B50" s="29" t="s">
        <v>44</v>
      </c>
      <c r="C50" s="14"/>
      <c r="D50" s="26"/>
      <c r="E50" s="26"/>
      <c r="F50" s="26">
        <f>+SUM(F45:F49)</f>
        <v>-90300</v>
      </c>
      <c r="G50" s="26">
        <f t="shared" ref="G50:K50" si="5">+SUM(G45:G49)</f>
        <v>10124.25</v>
      </c>
      <c r="H50" s="26">
        <f t="shared" si="5"/>
        <v>16042.5</v>
      </c>
      <c r="I50" s="26">
        <f t="shared" si="5"/>
        <v>16042.5</v>
      </c>
      <c r="J50" s="26">
        <f t="shared" si="5"/>
        <v>16042.5</v>
      </c>
      <c r="K50" s="26">
        <f t="shared" si="5"/>
        <v>156240</v>
      </c>
    </row>
    <row r="51" spans="2:12" ht="18" customHeight="1">
      <c r="B51" s="12"/>
      <c r="C51" s="23"/>
      <c r="D51" s="23"/>
      <c r="E51" s="23"/>
      <c r="F51" s="23"/>
      <c r="G51" s="23"/>
      <c r="H51" s="23"/>
      <c r="I51" s="23"/>
      <c r="J51" s="23"/>
      <c r="K51" s="23"/>
    </row>
    <row r="52" spans="2:12" ht="28.5" customHeight="1">
      <c r="B52" s="13" t="s">
        <v>45</v>
      </c>
      <c r="C52" s="26">
        <f>+NPV(C30,G50:K50)+F50</f>
        <v>41797.297045013722</v>
      </c>
      <c r="D52" s="31"/>
      <c r="E52" s="31"/>
      <c r="F52" s="31"/>
      <c r="G52" s="31"/>
      <c r="H52" s="31"/>
      <c r="I52" s="31"/>
      <c r="J52" s="31"/>
      <c r="K52" s="31"/>
    </row>
    <row r="53" spans="2:12" ht="18" customHeight="1">
      <c r="B53" s="12" t="s">
        <v>46</v>
      </c>
      <c r="C53" s="25">
        <f>+IRR(F50:K50)</f>
        <v>0.22884890045586387</v>
      </c>
      <c r="D53" s="23"/>
      <c r="E53" s="23"/>
      <c r="F53" s="23"/>
      <c r="G53" s="23"/>
      <c r="H53" s="23"/>
      <c r="I53" s="23"/>
      <c r="J53" s="23"/>
      <c r="K53" s="23"/>
    </row>
    <row r="54" spans="2:12" ht="8.1" customHeight="1">
      <c r="B54" s="7"/>
      <c r="C54" s="6"/>
      <c r="D54" s="6"/>
      <c r="E54" s="6"/>
      <c r="F54" s="6"/>
      <c r="G54" s="6"/>
      <c r="H54" s="6"/>
      <c r="I54" s="6"/>
      <c r="J54" s="6"/>
      <c r="K54" s="6"/>
    </row>
    <row r="55" spans="2:12" ht="18" customHeight="1"/>
    <row r="56" spans="2:12" ht="18" customHeight="1"/>
    <row r="57" spans="2:12" ht="18" customHeight="1"/>
    <row r="59" spans="2:12" ht="18" customHeight="1"/>
    <row r="60" spans="2:12" ht="18" customHeight="1"/>
    <row r="61" spans="2:12" ht="18" customHeight="1"/>
    <row r="62" spans="2:12" ht="18" customHeight="1"/>
    <row r="63" spans="2:12" ht="18" customHeight="1"/>
    <row r="64" spans="2:12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8.1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</sheetData>
  <mergeCells count="2">
    <mergeCell ref="K46:K49"/>
    <mergeCell ref="L46:L49"/>
  </mergeCells>
  <pageMargins left="0" right="0" top="0.5" bottom="0.25" header="0" footer="0"/>
  <pageSetup scale="8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Contable</vt:lpstr>
      <vt:lpstr>Comercial</vt:lpstr>
      <vt:lpstr>Económico</vt:lpstr>
      <vt:lpstr>Económico (Crecim)</vt:lpstr>
      <vt:lpstr>Comercial!Títulos_a_imprimir</vt:lpstr>
      <vt:lpstr>Contable!Títulos_a_imprimir</vt:lpstr>
      <vt:lpstr>Económico!Títulos_a_imprimir</vt:lpstr>
      <vt:lpstr>'Económico (Crecim)'!Títulos_a_imprimir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2011-05-17T13:18:22Z</dcterms:created>
  <dcterms:modified xsi:type="dcterms:W3CDTF">2024-05-16T20:31:52Z</dcterms:modified>
</cp:coreProperties>
</file>