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rman\Dropbox\German\UNC FI\2025\UNIDAD IV ADMINISTRACIÓN LP\"/>
    </mc:Choice>
  </mc:AlternateContent>
  <xr:revisionPtr revIDLastSave="0" documentId="13_ncr:1_{E694524C-7C1C-40E4-8F1F-F2015B3B3961}" xr6:coauthVersionLast="47" xr6:coauthVersionMax="47" xr10:uidLastSave="{00000000-0000-0000-0000-000000000000}"/>
  <bookViews>
    <workbookView xWindow="-120" yWindow="-120" windowWidth="20730" windowHeight="11160" xr2:uid="{6D34171E-1E1A-4061-812E-A065931A88CA}"/>
  </bookViews>
  <sheets>
    <sheet name="FCFf" sheetId="1" r:id="rId1"/>
  </sheets>
  <definedNames>
    <definedName name="_xlnm.Print_Titles" localSheetId="0">FCFf!$4:$4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1" l="1"/>
  <c r="K40" i="1" s="1"/>
  <c r="F39" i="1" l="1"/>
  <c r="K33" i="1"/>
  <c r="K37" i="1" s="1"/>
  <c r="J33" i="1"/>
  <c r="J37" i="1" s="1"/>
  <c r="K32" i="1"/>
  <c r="J32" i="1"/>
  <c r="I32" i="1"/>
  <c r="H32" i="1"/>
  <c r="K31" i="1"/>
  <c r="J31" i="1"/>
  <c r="I31" i="1"/>
  <c r="H31" i="1"/>
  <c r="G32" i="1"/>
  <c r="G31" i="1"/>
  <c r="F23" i="1"/>
  <c r="H12" i="1"/>
  <c r="H33" i="1" s="1"/>
  <c r="H37" i="1" s="1"/>
  <c r="I12" i="1"/>
  <c r="I33" i="1" s="1"/>
  <c r="I37" i="1" s="1"/>
  <c r="J12" i="1"/>
  <c r="K12" i="1"/>
  <c r="G12" i="1"/>
  <c r="G33" i="1" s="1"/>
  <c r="G37" i="1" s="1"/>
  <c r="F24" i="1" l="1"/>
  <c r="F28" i="1" s="1"/>
  <c r="G34" i="1"/>
  <c r="F41" i="1"/>
  <c r="G36" i="1" l="1"/>
  <c r="G38" i="1" s="1"/>
  <c r="G41" i="1" s="1"/>
  <c r="I34" i="1"/>
  <c r="I36" i="1" s="1"/>
  <c r="H34" i="1"/>
  <c r="H36" i="1" s="1"/>
  <c r="H38" i="1" l="1"/>
  <c r="H41" i="1" s="1"/>
  <c r="I38" i="1"/>
  <c r="I41" i="1" s="1"/>
  <c r="J34" i="1"/>
  <c r="J36" i="1" s="1"/>
  <c r="J38" i="1" l="1"/>
  <c r="J41" i="1" s="1"/>
  <c r="K34" i="1"/>
  <c r="K36" i="1" l="1"/>
  <c r="K38" i="1" s="1"/>
  <c r="K41" i="1" s="1"/>
  <c r="C44" i="1" l="1"/>
  <c r="O30" i="1" s="1"/>
  <c r="C45" i="1"/>
</calcChain>
</file>

<file path=xl/sharedStrings.xml><?xml version="1.0" encoding="utf-8"?>
<sst xmlns="http://schemas.openxmlformats.org/spreadsheetml/2006/main" count="42" uniqueCount="41">
  <si>
    <t>AÑO 0</t>
  </si>
  <si>
    <t>AÑO 1</t>
  </si>
  <si>
    <t>AÑO 2</t>
  </si>
  <si>
    <t>AÑO 3</t>
  </si>
  <si>
    <t>AÑO 4</t>
  </si>
  <si>
    <t>AÑO 5</t>
  </si>
  <si>
    <t>INGRESOS</t>
  </si>
  <si>
    <t xml:space="preserve">COSTOS </t>
  </si>
  <si>
    <t>años</t>
  </si>
  <si>
    <t xml:space="preserve">INVERSIONES </t>
  </si>
  <si>
    <t>Capital de Trabajo</t>
  </si>
  <si>
    <t>otras variables</t>
  </si>
  <si>
    <t>Ingresos</t>
  </si>
  <si>
    <t>incremental Ingresos</t>
  </si>
  <si>
    <t>incremental Gastos</t>
  </si>
  <si>
    <t>EBIT</t>
  </si>
  <si>
    <t>EBIT*(1-TAX)</t>
  </si>
  <si>
    <t xml:space="preserve">+Depreciacion </t>
  </si>
  <si>
    <t>Flujo de la Operaciones</t>
  </si>
  <si>
    <t>Valor Terminal</t>
  </si>
  <si>
    <t>FREE CASH FLOW</t>
  </si>
  <si>
    <t>VAN</t>
  </si>
  <si>
    <t>TIR</t>
  </si>
  <si>
    <t>depreciación</t>
  </si>
  <si>
    <t>Incremental Ingresos</t>
  </si>
  <si>
    <t>Incremental Costos Operativos</t>
  </si>
  <si>
    <t>Depreciacion Camioneta</t>
  </si>
  <si>
    <t>Camioneta</t>
  </si>
  <si>
    <t>Fondos Propios</t>
  </si>
  <si>
    <t>Préstamo Bancario</t>
  </si>
  <si>
    <t>%d</t>
  </si>
  <si>
    <t>%cp</t>
  </si>
  <si>
    <t>kd</t>
  </si>
  <si>
    <t>kcp</t>
  </si>
  <si>
    <t>tasa Ganancias</t>
  </si>
  <si>
    <t>Tasa de descuento</t>
  </si>
  <si>
    <t>Depreciacion camioneta</t>
  </si>
  <si>
    <t>Inversión en Camioneta</t>
  </si>
  <si>
    <t>FCF descontado</t>
  </si>
  <si>
    <t>VALOR TERMINAL COMO % DEL COSTOS DEL BIEN</t>
  </si>
  <si>
    <t>WACC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</si>
</sst>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_ &quot;$&quot;* #,##0.00_ ;_ &quot;$&quot;* \-#,##0.00_ ;_ &quot;$&quot;* &quot;-&quot;??_ ;_ @_ "/>
    <numFmt numFmtId="166" formatCode="&quot;$&quot;\ #,##0.00"/>
  </numFmts>
  <fonts count="9" x14ac:knownFonts="1"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17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3" fontId="3" fillId="0" borderId="2" xfId="0" applyNumberFormat="1" applyFont="1" applyBorder="1" applyAlignment="1">
      <alignment vertical="center"/>
    </xf>
    <xf numFmtId="0" fontId="5" fillId="2" borderId="3" xfId="0" applyFont="1" applyFill="1" applyBorder="1" applyAlignment="1">
      <alignment vertical="center" wrapText="1"/>
    </xf>
    <xf numFmtId="3" fontId="3" fillId="2" borderId="0" xfId="0" applyNumberFormat="1" applyFont="1" applyFill="1" applyAlignment="1">
      <alignment vertical="center"/>
    </xf>
    <xf numFmtId="0" fontId="8" fillId="0" borderId="1" xfId="0" applyFont="1" applyBorder="1" applyAlignment="1">
      <alignment vertical="center" wrapText="1"/>
    </xf>
    <xf numFmtId="9" fontId="8" fillId="0" borderId="1" xfId="2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3" fontId="3" fillId="0" borderId="4" xfId="0" applyNumberFormat="1" applyFont="1" applyBorder="1" applyAlignment="1">
      <alignment vertical="center"/>
    </xf>
    <xf numFmtId="0" fontId="8" fillId="4" borderId="1" xfId="0" applyFont="1" applyFill="1" applyBorder="1" applyAlignment="1">
      <alignment vertical="center" wrapText="1"/>
    </xf>
    <xf numFmtId="3" fontId="3" fillId="4" borderId="1" xfId="0" applyNumberFormat="1" applyFont="1" applyFill="1" applyBorder="1" applyAlignment="1">
      <alignment vertical="center"/>
    </xf>
    <xf numFmtId="0" fontId="5" fillId="5" borderId="3" xfId="0" applyFont="1" applyFill="1" applyBorder="1" applyAlignment="1">
      <alignment vertical="center" wrapText="1"/>
    </xf>
    <xf numFmtId="3" fontId="3" fillId="5" borderId="0" xfId="0" applyNumberFormat="1" applyFont="1" applyFill="1" applyAlignment="1">
      <alignment vertical="center"/>
    </xf>
    <xf numFmtId="0" fontId="3" fillId="0" borderId="1" xfId="0" applyFont="1" applyBorder="1" applyAlignment="1">
      <alignment horizontal="left" vertical="center" wrapText="1" indent="1"/>
    </xf>
    <xf numFmtId="3" fontId="3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 indent="1"/>
    </xf>
    <xf numFmtId="4" fontId="3" fillId="0" borderId="1" xfId="0" applyNumberFormat="1" applyFont="1" applyBorder="1" applyAlignment="1">
      <alignment vertical="center"/>
    </xf>
    <xf numFmtId="164" fontId="3" fillId="0" borderId="1" xfId="2" applyNumberFormat="1" applyFont="1" applyFill="1" applyBorder="1" applyAlignment="1">
      <alignment vertical="center"/>
    </xf>
    <xf numFmtId="0" fontId="3" fillId="0" borderId="1" xfId="0" quotePrefix="1" applyFont="1" applyBorder="1" applyAlignment="1">
      <alignment horizontal="left" vertical="center" wrapText="1" indent="1"/>
    </xf>
    <xf numFmtId="3" fontId="8" fillId="0" borderId="1" xfId="0" applyNumberFormat="1" applyFont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3" fontId="3" fillId="5" borderId="0" xfId="1" applyFont="1" applyFill="1" applyAlignment="1">
      <alignment vertical="center"/>
    </xf>
    <xf numFmtId="43" fontId="3" fillId="0" borderId="0" xfId="1" applyFont="1" applyAlignment="1">
      <alignment vertical="center"/>
    </xf>
    <xf numFmtId="43" fontId="3" fillId="3" borderId="1" xfId="1" applyFont="1" applyFill="1" applyBorder="1" applyAlignment="1">
      <alignment vertical="center"/>
    </xf>
    <xf numFmtId="43" fontId="3" fillId="0" borderId="4" xfId="1" applyFont="1" applyBorder="1" applyAlignment="1">
      <alignment vertical="center"/>
    </xf>
    <xf numFmtId="43" fontId="3" fillId="2" borderId="0" xfId="1" applyFont="1" applyFill="1" applyAlignment="1">
      <alignment vertical="center"/>
    </xf>
    <xf numFmtId="43" fontId="3" fillId="0" borderId="1" xfId="1" applyFont="1" applyFill="1" applyBorder="1" applyAlignment="1">
      <alignment vertical="center"/>
    </xf>
    <xf numFmtId="43" fontId="8" fillId="0" borderId="1" xfId="1" applyFont="1" applyFill="1" applyBorder="1" applyAlignment="1">
      <alignment vertical="center"/>
    </xf>
    <xf numFmtId="0" fontId="3" fillId="0" borderId="5" xfId="0" applyFont="1" applyBorder="1" applyAlignment="1">
      <alignment horizontal="center" vertical="center" textRotation="90"/>
    </xf>
    <xf numFmtId="0" fontId="3" fillId="0" borderId="0" xfId="0" applyFont="1" applyAlignment="1">
      <alignment horizontal="center" vertical="center" textRotation="90"/>
    </xf>
    <xf numFmtId="43" fontId="3" fillId="0" borderId="0" xfId="0" applyNumberFormat="1" applyFont="1" applyAlignment="1">
      <alignment vertical="center"/>
    </xf>
    <xf numFmtId="166" fontId="0" fillId="6" borderId="6" xfId="1" applyNumberFormat="1" applyFont="1" applyFill="1" applyBorder="1" applyAlignment="1">
      <alignment vertical="center"/>
    </xf>
    <xf numFmtId="166" fontId="0" fillId="0" borderId="0" xfId="1" applyNumberFormat="1" applyFont="1" applyAlignment="1">
      <alignment vertical="center"/>
    </xf>
    <xf numFmtId="166" fontId="0" fillId="6" borderId="0" xfId="1" applyNumberFormat="1" applyFont="1" applyFill="1" applyAlignment="1">
      <alignment vertical="center"/>
    </xf>
    <xf numFmtId="166" fontId="8" fillId="0" borderId="6" xfId="1" applyNumberFormat="1" applyFont="1" applyBorder="1" applyAlignment="1">
      <alignment vertical="center"/>
    </xf>
    <xf numFmtId="9" fontId="8" fillId="0" borderId="6" xfId="2" applyFont="1" applyBorder="1" applyAlignment="1">
      <alignment horizontal="center" vertical="center"/>
    </xf>
    <xf numFmtId="9" fontId="0" fillId="6" borderId="6" xfId="2" applyFont="1" applyFill="1" applyBorder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6" borderId="0" xfId="2" applyFont="1" applyFill="1" applyAlignment="1">
      <alignment horizontal="center" vertical="center"/>
    </xf>
    <xf numFmtId="9" fontId="8" fillId="0" borderId="8" xfId="2" applyFont="1" applyBorder="1" applyAlignment="1">
      <alignment horizontal="center" vertical="center"/>
    </xf>
    <xf numFmtId="166" fontId="0" fillId="6" borderId="9" xfId="1" applyNumberFormat="1" applyFont="1" applyFill="1" applyBorder="1" applyAlignment="1">
      <alignment vertical="center"/>
    </xf>
    <xf numFmtId="166" fontId="0" fillId="0" borderId="10" xfId="1" applyNumberFormat="1" applyFont="1" applyBorder="1" applyAlignment="1">
      <alignment vertical="center"/>
    </xf>
    <xf numFmtId="166" fontId="0" fillId="6" borderId="10" xfId="1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9" fontId="0" fillId="6" borderId="11" xfId="2" applyFont="1" applyFill="1" applyBorder="1" applyAlignment="1">
      <alignment horizontal="center" vertical="center"/>
    </xf>
    <xf numFmtId="166" fontId="0" fillId="6" borderId="12" xfId="1" applyNumberFormat="1" applyFont="1" applyFill="1" applyBorder="1" applyAlignment="1">
      <alignment vertical="center"/>
    </xf>
    <xf numFmtId="166" fontId="0" fillId="6" borderId="7" xfId="1" applyNumberFormat="1" applyFont="1" applyFill="1" applyBorder="1" applyAlignment="1">
      <alignment vertical="center"/>
    </xf>
    <xf numFmtId="166" fontId="0" fillId="6" borderId="13" xfId="1" applyNumberFormat="1" applyFont="1" applyFill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0" fillId="0" borderId="0" xfId="0" applyFont="1" applyAlignment="1">
      <alignment vertical="center"/>
    </xf>
    <xf numFmtId="3" fontId="0" fillId="5" borderId="0" xfId="0" applyNumberFormat="1" applyFont="1" applyFill="1" applyAlignment="1">
      <alignment vertical="center"/>
    </xf>
    <xf numFmtId="3" fontId="0" fillId="3" borderId="1" xfId="0" applyNumberFormat="1" applyFont="1" applyFill="1" applyBorder="1" applyAlignment="1">
      <alignment vertical="center"/>
    </xf>
    <xf numFmtId="10" fontId="3" fillId="3" borderId="1" xfId="2" applyNumberFormat="1" applyFont="1" applyFill="1" applyBorder="1" applyAlignment="1">
      <alignment vertical="center"/>
    </xf>
    <xf numFmtId="9" fontId="3" fillId="0" borderId="1" xfId="2" applyFont="1" applyBorder="1" applyAlignment="1">
      <alignment vertical="center" wrapText="1"/>
    </xf>
    <xf numFmtId="9" fontId="3" fillId="0" borderId="1" xfId="1" applyNumberFormat="1" applyFont="1" applyBorder="1" applyAlignment="1">
      <alignment vertical="center" wrapText="1"/>
    </xf>
    <xf numFmtId="10" fontId="3" fillId="0" borderId="1" xfId="1" applyNumberFormat="1" applyFont="1" applyBorder="1" applyAlignment="1">
      <alignment vertical="center" wrapText="1"/>
    </xf>
    <xf numFmtId="9" fontId="0" fillId="0" borderId="0" xfId="0" applyNumberFormat="1" applyFont="1" applyAlignment="1">
      <alignment vertical="center"/>
    </xf>
    <xf numFmtId="3" fontId="0" fillId="0" borderId="4" xfId="0" applyNumberFormat="1" applyFont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3" fontId="0" fillId="0" borderId="1" xfId="0" applyNumberFormat="1" applyFont="1" applyBorder="1" applyAlignment="1">
      <alignment vertical="center"/>
    </xf>
    <xf numFmtId="4" fontId="0" fillId="0" borderId="1" xfId="0" applyNumberFormat="1" applyFont="1" applyBorder="1" applyAlignment="1">
      <alignment vertical="center"/>
    </xf>
  </cellXfs>
  <cellStyles count="6">
    <cellStyle name="Millares" xfId="1" builtinId="3"/>
    <cellStyle name="Moneda 2" xfId="5" xr:uid="{F065A04D-F531-4F8B-B80C-EF00DE0FF04D}"/>
    <cellStyle name="Normal" xfId="0" builtinId="0"/>
    <cellStyle name="Normal 2" xfId="3" xr:uid="{8D678B7D-1A9D-41D9-96B0-5FF804C0FC42}"/>
    <cellStyle name="Porcentaje" xfId="2" builtinId="5"/>
    <cellStyle name="Porcentaje 2" xfId="4" xr:uid="{F07F7A99-9B1A-4049-AD7E-C38236760B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FCFf!$O$31:$O$43</c:f>
              <c:numCache>
                <c:formatCode>0%</c:formatCode>
                <c:ptCount val="13"/>
                <c:pt idx="0">
                  <c:v>0.2</c:v>
                </c:pt>
                <c:pt idx="1">
                  <c:v>0.22</c:v>
                </c:pt>
                <c:pt idx="2">
                  <c:v>0.24</c:v>
                </c:pt>
                <c:pt idx="3">
                  <c:v>0.26</c:v>
                </c:pt>
                <c:pt idx="4">
                  <c:v>0.28000000000000003</c:v>
                </c:pt>
                <c:pt idx="5">
                  <c:v>0.3</c:v>
                </c:pt>
                <c:pt idx="6">
                  <c:v>0.31334499999999998</c:v>
                </c:pt>
                <c:pt idx="7">
                  <c:v>0.32</c:v>
                </c:pt>
                <c:pt idx="8">
                  <c:v>0.34</c:v>
                </c:pt>
                <c:pt idx="9">
                  <c:v>0.36</c:v>
                </c:pt>
                <c:pt idx="10">
                  <c:v>0.38</c:v>
                </c:pt>
                <c:pt idx="11">
                  <c:v>0.4</c:v>
                </c:pt>
                <c:pt idx="12">
                  <c:v>0.42</c:v>
                </c:pt>
              </c:numCache>
            </c:numRef>
          </c:cat>
          <c:val>
            <c:numRef>
              <c:f>FCFf!$V$31:$V$43</c:f>
              <c:numCache>
                <c:formatCode>"$"\ #,##0.00</c:formatCode>
                <c:ptCount val="13"/>
                <c:pt idx="0">
                  <c:v>22379675.032150209</c:v>
                </c:pt>
                <c:pt idx="1">
                  <c:v>18504661.527433693</c:v>
                </c:pt>
                <c:pt idx="2">
                  <c:v>14906056.719766155</c:v>
                </c:pt>
                <c:pt idx="3">
                  <c:v>11558551.051673129</c:v>
                </c:pt>
                <c:pt idx="4">
                  <c:v>8439588.7098237872</c:v>
                </c:pt>
                <c:pt idx="5">
                  <c:v>5529025.2471767515</c:v>
                </c:pt>
                <c:pt idx="6">
                  <c:v>3693876.0931073725</c:v>
                </c:pt>
                <c:pt idx="7">
                  <c:v>2808832.7053148448</c:v>
                </c:pt>
                <c:pt idx="8">
                  <c:v>262845.00188875943</c:v>
                </c:pt>
                <c:pt idx="9">
                  <c:v>-2123462.4563369155</c:v>
                </c:pt>
                <c:pt idx="10">
                  <c:v>-4363163.991143547</c:v>
                </c:pt>
                <c:pt idx="11">
                  <c:v>-6468049.9464508742</c:v>
                </c:pt>
                <c:pt idx="12">
                  <c:v>-8448771.6319456473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B-42BC-8679-5014E4C53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4968207"/>
        <c:axId val="1844961967"/>
      </c:lineChart>
      <c:catAx>
        <c:axId val="1844968207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844961967"/>
        <c:crosses val="autoZero"/>
        <c:auto val="1"/>
        <c:lblAlgn val="ctr"/>
        <c:lblOffset val="100"/>
        <c:noMultiLvlLbl val="0"/>
      </c:catAx>
      <c:valAx>
        <c:axId val="1844961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8449682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FCFf!$P$37:$AB$37</c:f>
              <c:numCache>
                <c:formatCode>"$"\ #.##000</c:formatCode>
                <c:ptCount val="13"/>
                <c:pt idx="0">
                  <c:v>2507910.1622593626</c:v>
                </c:pt>
                <c:pt idx="1">
                  <c:v>2722010.8314541429</c:v>
                </c:pt>
                <c:pt idx="2">
                  <c:v>2936111.5006489158</c:v>
                </c:pt>
                <c:pt idx="3">
                  <c:v>3150212.1698436886</c:v>
                </c:pt>
                <c:pt idx="4">
                  <c:v>3364312.8390384614</c:v>
                </c:pt>
                <c:pt idx="5">
                  <c:v>3578413.5082332492</c:v>
                </c:pt>
                <c:pt idx="6">
                  <c:v>3693876.0931073725</c:v>
                </c:pt>
                <c:pt idx="7">
                  <c:v>3792514.177428022</c:v>
                </c:pt>
                <c:pt idx="8">
                  <c:v>4006614.8466227949</c:v>
                </c:pt>
                <c:pt idx="9">
                  <c:v>4220715.5158175677</c:v>
                </c:pt>
                <c:pt idx="10">
                  <c:v>4434816.1850123405</c:v>
                </c:pt>
                <c:pt idx="11">
                  <c:v>4648916.8542071283</c:v>
                </c:pt>
                <c:pt idx="12">
                  <c:v>4863017.5234018862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AE-430F-BA7B-DF4116316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1431503"/>
        <c:axId val="1701444943"/>
      </c:lineChart>
      <c:catAx>
        <c:axId val="17014315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701444943"/>
        <c:crosses val="autoZero"/>
        <c:auto val="1"/>
        <c:lblAlgn val="ctr"/>
        <c:lblOffset val="100"/>
        <c:noMultiLvlLbl val="0"/>
      </c:catAx>
      <c:valAx>
        <c:axId val="1701444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.##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701431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785812</xdr:colOff>
      <xdr:row>43</xdr:row>
      <xdr:rowOff>228600</xdr:rowOff>
    </xdr:from>
    <xdr:to>
      <xdr:col>23</xdr:col>
      <xdr:colOff>500062</xdr:colOff>
      <xdr:row>56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DF4FB9F-6DC2-4122-4D0F-0E4EE5AE94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714375</xdr:colOff>
      <xdr:row>31</xdr:row>
      <xdr:rowOff>160738</xdr:rowOff>
    </xdr:from>
    <xdr:to>
      <xdr:col>28</xdr:col>
      <xdr:colOff>428625</xdr:colOff>
      <xdr:row>43</xdr:row>
      <xdr:rowOff>189313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D75215E-C98C-0BA0-384D-722A5B1274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4808-D605-4829-A028-25A49F37490F}">
  <sheetPr>
    <tabColor indexed="44"/>
    <pageSetUpPr fitToPage="1"/>
  </sheetPr>
  <dimension ref="B1:AB84"/>
  <sheetViews>
    <sheetView showGridLines="0" tabSelected="1" topLeftCell="C9" zoomScale="160" zoomScaleNormal="160" workbookViewId="0">
      <selection activeCell="E17" sqref="E17"/>
    </sheetView>
  </sheetViews>
  <sheetFormatPr baseColWidth="10" defaultColWidth="9.33203125" defaultRowHeight="11.25" x14ac:dyDescent="0.2"/>
  <cols>
    <col min="1" max="1" width="1.83203125" style="2" customWidth="1"/>
    <col min="2" max="2" width="30.33203125" style="1" bestFit="1" customWidth="1"/>
    <col min="3" max="3" width="14.83203125" style="2" customWidth="1"/>
    <col min="4" max="4" width="9.1640625" style="2" customWidth="1"/>
    <col min="5" max="5" width="10.83203125" style="2" customWidth="1"/>
    <col min="6" max="6" width="14.5" style="2" customWidth="1"/>
    <col min="7" max="11" width="17.1640625" style="2" customWidth="1"/>
    <col min="12" max="14" width="9.33203125" style="2"/>
    <col min="15" max="15" width="17.5" style="2" bestFit="1" customWidth="1"/>
    <col min="16" max="17" width="14.1640625" style="2" bestFit="1" customWidth="1"/>
    <col min="18" max="21" width="14.1640625" style="2" customWidth="1"/>
    <col min="22" max="28" width="14.1640625" style="2" bestFit="1" customWidth="1"/>
    <col min="29" max="16384" width="9.33203125" style="2"/>
  </cols>
  <sheetData>
    <row r="1" spans="2:14" ht="11.25" customHeight="1" x14ac:dyDescent="0.2"/>
    <row r="2" spans="2:14" s="4" customFormat="1" ht="27.75" customHeight="1" x14ac:dyDescent="0.2">
      <c r="B2" s="3"/>
      <c r="H2" s="5"/>
      <c r="I2" s="5"/>
      <c r="J2" s="5"/>
      <c r="K2" s="6"/>
    </row>
    <row r="3" spans="2:14" ht="3.75" customHeight="1" x14ac:dyDescent="0.2">
      <c r="B3" s="7"/>
      <c r="H3" s="8"/>
    </row>
    <row r="4" spans="2:14" ht="24.75" customHeight="1" x14ac:dyDescent="0.2">
      <c r="B4" s="9"/>
      <c r="C4" s="10"/>
      <c r="D4" s="11"/>
      <c r="E4" s="10"/>
      <c r="F4" s="10" t="s">
        <v>0</v>
      </c>
      <c r="G4" s="11" t="s">
        <v>1</v>
      </c>
      <c r="H4" s="10" t="s">
        <v>2</v>
      </c>
      <c r="I4" s="11" t="s">
        <v>3</v>
      </c>
      <c r="J4" s="10" t="s">
        <v>4</v>
      </c>
      <c r="K4" s="11" t="s">
        <v>5</v>
      </c>
    </row>
    <row r="5" spans="2:14" ht="24" customHeight="1" x14ac:dyDescent="0.2">
      <c r="B5" s="20"/>
      <c r="C5" s="21"/>
      <c r="D5" s="21"/>
      <c r="E5" s="21"/>
      <c r="F5" s="21"/>
      <c r="G5" s="21"/>
      <c r="H5" s="21"/>
      <c r="I5" s="21"/>
      <c r="J5" s="21"/>
      <c r="K5" s="21"/>
    </row>
    <row r="6" spans="2:14" ht="8.1" customHeight="1" x14ac:dyDescent="0.2">
      <c r="B6" s="12"/>
      <c r="C6" s="13"/>
      <c r="D6" s="13"/>
      <c r="E6" s="13"/>
      <c r="F6" s="13"/>
      <c r="G6" s="13"/>
      <c r="H6" s="13"/>
      <c r="I6" s="13"/>
      <c r="J6" s="13"/>
      <c r="K6" s="13"/>
    </row>
    <row r="7" spans="2:14" ht="18" customHeight="1" x14ac:dyDescent="0.2">
      <c r="B7" s="22" t="s">
        <v>6</v>
      </c>
      <c r="C7" s="23"/>
      <c r="D7" s="23"/>
      <c r="E7" s="23"/>
      <c r="F7" s="33"/>
      <c r="G7" s="33"/>
      <c r="H7" s="33"/>
      <c r="I7" s="33"/>
      <c r="J7" s="33"/>
      <c r="K7" s="33"/>
    </row>
    <row r="8" spans="2:14" ht="18" customHeight="1" x14ac:dyDescent="0.2">
      <c r="B8" s="16" t="s">
        <v>24</v>
      </c>
      <c r="C8" s="16"/>
      <c r="D8" s="61"/>
      <c r="E8" s="61"/>
      <c r="F8" s="62"/>
      <c r="G8" s="62">
        <v>50000000</v>
      </c>
      <c r="H8" s="62">
        <v>50000000</v>
      </c>
      <c r="I8" s="62">
        <v>50000000</v>
      </c>
      <c r="J8" s="62">
        <v>50000000</v>
      </c>
      <c r="K8" s="62">
        <v>50000000</v>
      </c>
      <c r="L8" s="63"/>
      <c r="M8" s="63"/>
      <c r="N8" s="63"/>
    </row>
    <row r="9" spans="2:14" ht="18" customHeight="1" x14ac:dyDescent="0.2">
      <c r="B9" s="9"/>
      <c r="D9" s="63"/>
      <c r="E9" s="63"/>
      <c r="F9" s="34"/>
      <c r="G9" s="34"/>
      <c r="H9" s="34"/>
      <c r="I9" s="34"/>
      <c r="J9" s="34"/>
      <c r="K9" s="34"/>
      <c r="L9" s="63"/>
      <c r="M9" s="63"/>
      <c r="N9" s="63"/>
    </row>
    <row r="10" spans="2:14" ht="18" customHeight="1" x14ac:dyDescent="0.2">
      <c r="B10" s="22" t="s">
        <v>7</v>
      </c>
      <c r="C10" s="23"/>
      <c r="D10" s="64"/>
      <c r="E10" s="64"/>
      <c r="F10" s="33"/>
      <c r="G10" s="33"/>
      <c r="H10" s="33"/>
      <c r="I10" s="33"/>
      <c r="J10" s="33"/>
      <c r="K10" s="33"/>
      <c r="L10" s="63"/>
      <c r="M10" s="63"/>
      <c r="N10" s="63"/>
    </row>
    <row r="11" spans="2:14" ht="18" customHeight="1" x14ac:dyDescent="0.2">
      <c r="B11" s="16" t="s">
        <v>25</v>
      </c>
      <c r="C11" s="16"/>
      <c r="D11" s="61"/>
      <c r="E11" s="61"/>
      <c r="F11" s="62"/>
      <c r="G11" s="62">
        <v>-15000000</v>
      </c>
      <c r="H11" s="62">
        <v>-15000000</v>
      </c>
      <c r="I11" s="62">
        <v>-15000000</v>
      </c>
      <c r="J11" s="62">
        <v>-15000000</v>
      </c>
      <c r="K11" s="62">
        <v>-15000000</v>
      </c>
      <c r="L11" s="63"/>
      <c r="M11" s="63"/>
      <c r="N11" s="63"/>
    </row>
    <row r="12" spans="2:14" ht="18" customHeight="1" x14ac:dyDescent="0.2">
      <c r="B12" s="16" t="s">
        <v>26</v>
      </c>
      <c r="C12" s="16"/>
      <c r="D12" s="61"/>
      <c r="E12" s="61"/>
      <c r="F12" s="62"/>
      <c r="G12" s="62">
        <f>+$F$16/5</f>
        <v>-12870600</v>
      </c>
      <c r="H12" s="62">
        <f t="shared" ref="H12:K12" si="0">+$F$16/5</f>
        <v>-12870600</v>
      </c>
      <c r="I12" s="62">
        <f t="shared" si="0"/>
        <v>-12870600</v>
      </c>
      <c r="J12" s="62">
        <f t="shared" si="0"/>
        <v>-12870600</v>
      </c>
      <c r="K12" s="62">
        <f t="shared" si="0"/>
        <v>-12870600</v>
      </c>
      <c r="L12" s="63"/>
      <c r="M12" s="63"/>
      <c r="N12" s="63"/>
    </row>
    <row r="13" spans="2:14" ht="18" customHeight="1" x14ac:dyDescent="0.2">
      <c r="B13" s="16" t="s">
        <v>23</v>
      </c>
      <c r="C13" s="16">
        <v>5</v>
      </c>
      <c r="D13" s="61" t="s">
        <v>8</v>
      </c>
      <c r="E13" s="61"/>
      <c r="F13" s="62"/>
      <c r="G13" s="62"/>
      <c r="H13" s="62"/>
      <c r="I13" s="62"/>
      <c r="J13" s="62"/>
      <c r="K13" s="62"/>
      <c r="L13" s="63"/>
      <c r="M13" s="63"/>
      <c r="N13" s="63"/>
    </row>
    <row r="14" spans="2:14" ht="18" customHeight="1" x14ac:dyDescent="0.2">
      <c r="B14" s="9"/>
      <c r="D14" s="63"/>
      <c r="E14" s="63"/>
      <c r="F14" s="34"/>
      <c r="G14" s="34"/>
      <c r="H14" s="34"/>
      <c r="I14" s="34"/>
      <c r="J14" s="34"/>
      <c r="K14" s="34"/>
      <c r="L14" s="63"/>
      <c r="M14" s="63"/>
      <c r="N14" s="63"/>
    </row>
    <row r="15" spans="2:14" ht="18" customHeight="1" x14ac:dyDescent="0.2">
      <c r="B15" s="22" t="s">
        <v>9</v>
      </c>
      <c r="C15" s="23"/>
      <c r="D15" s="64"/>
      <c r="E15" s="64"/>
      <c r="F15" s="33"/>
      <c r="G15" s="33"/>
      <c r="H15" s="33"/>
      <c r="I15" s="33"/>
      <c r="J15" s="33"/>
      <c r="K15" s="33"/>
      <c r="L15" s="63"/>
      <c r="M15" s="63"/>
      <c r="N15" s="63"/>
    </row>
    <row r="16" spans="2:14" ht="18" customHeight="1" x14ac:dyDescent="0.2">
      <c r="B16" s="16" t="s">
        <v>27</v>
      </c>
      <c r="C16" s="16"/>
      <c r="D16" s="61"/>
      <c r="E16" s="61"/>
      <c r="F16" s="62">
        <v>-64353000</v>
      </c>
      <c r="G16" s="62"/>
      <c r="H16" s="62"/>
      <c r="I16" s="62"/>
      <c r="J16" s="62"/>
      <c r="K16" s="62"/>
      <c r="L16" s="63"/>
      <c r="M16" s="63"/>
      <c r="N16" s="63"/>
    </row>
    <row r="17" spans="2:28" ht="18" customHeight="1" x14ac:dyDescent="0.2">
      <c r="B17" s="16" t="s">
        <v>19</v>
      </c>
      <c r="C17" s="16"/>
      <c r="D17" s="65"/>
      <c r="E17" s="66">
        <v>-0.31078582195080262</v>
      </c>
      <c r="F17" s="35"/>
      <c r="G17" s="35"/>
      <c r="H17" s="35"/>
      <c r="I17" s="35"/>
      <c r="J17" s="35"/>
      <c r="K17" s="35">
        <f>+F16*E17</f>
        <v>20000000</v>
      </c>
      <c r="L17" s="63"/>
      <c r="M17" s="63"/>
      <c r="N17" s="63"/>
    </row>
    <row r="18" spans="2:28" ht="18" customHeight="1" x14ac:dyDescent="0.2">
      <c r="B18" s="16" t="s">
        <v>10</v>
      </c>
      <c r="C18" s="16"/>
      <c r="D18" s="65"/>
      <c r="E18" s="65"/>
      <c r="F18" s="35"/>
      <c r="G18" s="35"/>
      <c r="H18" s="35"/>
      <c r="I18" s="35"/>
      <c r="J18" s="35"/>
      <c r="K18" s="35"/>
      <c r="L18" s="63"/>
      <c r="M18" s="63"/>
      <c r="N18" s="63"/>
    </row>
    <row r="19" spans="2:28" ht="18" customHeight="1" x14ac:dyDescent="0.2">
      <c r="B19" s="9"/>
      <c r="D19" s="63"/>
      <c r="E19" s="63"/>
      <c r="F19" s="34"/>
      <c r="G19" s="34"/>
      <c r="H19" s="34"/>
      <c r="I19" s="34"/>
      <c r="J19" s="34"/>
      <c r="K19" s="34"/>
      <c r="L19" s="63"/>
      <c r="M19" s="63"/>
      <c r="N19" s="63"/>
    </row>
    <row r="20" spans="2:28" ht="18" customHeight="1" x14ac:dyDescent="0.2">
      <c r="B20" s="22" t="s">
        <v>11</v>
      </c>
      <c r="C20" s="23"/>
      <c r="D20" s="64"/>
      <c r="E20" s="64"/>
      <c r="F20" s="33"/>
      <c r="G20" s="33"/>
      <c r="H20" s="33"/>
      <c r="I20" s="33"/>
      <c r="J20" s="33"/>
      <c r="K20" s="33"/>
      <c r="L20" s="63"/>
      <c r="M20" s="63"/>
      <c r="N20" s="63"/>
    </row>
    <row r="21" spans="2:28" ht="18" customHeight="1" x14ac:dyDescent="0.2">
      <c r="B21" s="16" t="s">
        <v>28</v>
      </c>
      <c r="C21" s="17"/>
      <c r="D21" s="61"/>
      <c r="E21" s="61"/>
      <c r="F21" s="62">
        <v>19305900</v>
      </c>
      <c r="G21" s="62"/>
      <c r="H21" s="62"/>
      <c r="I21" s="62"/>
      <c r="J21" s="62"/>
      <c r="K21" s="62"/>
      <c r="L21" s="63"/>
      <c r="M21" s="63"/>
      <c r="N21" s="63"/>
    </row>
    <row r="22" spans="2:28" ht="18" customHeight="1" x14ac:dyDescent="0.2">
      <c r="B22" s="16" t="s">
        <v>29</v>
      </c>
      <c r="C22" s="17"/>
      <c r="D22" s="61"/>
      <c r="E22" s="61"/>
      <c r="F22" s="62">
        <v>45047100</v>
      </c>
      <c r="G22" s="62"/>
      <c r="H22" s="62"/>
      <c r="I22" s="62"/>
      <c r="J22" s="62"/>
      <c r="K22" s="62"/>
      <c r="L22" s="63"/>
      <c r="M22" s="63"/>
      <c r="N22" s="63"/>
    </row>
    <row r="23" spans="2:28" ht="18" customHeight="1" x14ac:dyDescent="0.2">
      <c r="B23" s="16" t="s">
        <v>30</v>
      </c>
      <c r="C23" s="17"/>
      <c r="D23" s="61"/>
      <c r="E23" s="61"/>
      <c r="F23" s="67">
        <f>+F22/(F22+F21)</f>
        <v>0.7</v>
      </c>
      <c r="G23" s="67"/>
      <c r="H23" s="67"/>
      <c r="I23" s="67"/>
      <c r="J23" s="67"/>
      <c r="K23" s="67"/>
      <c r="L23" s="63"/>
      <c r="M23" s="63"/>
      <c r="N23" s="63"/>
    </row>
    <row r="24" spans="2:28" ht="18" customHeight="1" x14ac:dyDescent="0.2">
      <c r="B24" s="16" t="s">
        <v>31</v>
      </c>
      <c r="C24" s="17"/>
      <c r="D24" s="61"/>
      <c r="E24" s="61"/>
      <c r="F24" s="68">
        <f>1-F23</f>
        <v>0.30000000000000004</v>
      </c>
      <c r="G24" s="68"/>
      <c r="H24" s="68"/>
      <c r="I24" s="68"/>
      <c r="J24" s="68"/>
      <c r="K24" s="68"/>
      <c r="L24" s="63"/>
      <c r="M24" s="63"/>
      <c r="N24" s="63"/>
    </row>
    <row r="25" spans="2:28" ht="18" customHeight="1" x14ac:dyDescent="0.2">
      <c r="B25" s="16" t="s">
        <v>32</v>
      </c>
      <c r="C25" s="17"/>
      <c r="D25" s="61"/>
      <c r="E25" s="61"/>
      <c r="F25" s="69">
        <v>0.35899999999999999</v>
      </c>
      <c r="G25" s="69"/>
      <c r="H25" s="69"/>
      <c r="I25" s="69"/>
      <c r="J25" s="69"/>
      <c r="K25" s="69"/>
      <c r="L25" s="63"/>
      <c r="M25" s="63"/>
      <c r="N25" s="63"/>
    </row>
    <row r="26" spans="2:28" ht="18" customHeight="1" x14ac:dyDescent="0.2">
      <c r="B26" s="16" t="s">
        <v>33</v>
      </c>
      <c r="C26" s="17"/>
      <c r="D26" s="61"/>
      <c r="E26" s="61"/>
      <c r="F26" s="68">
        <v>0.5</v>
      </c>
      <c r="G26" s="68"/>
      <c r="H26" s="68"/>
      <c r="I26" s="68"/>
      <c r="J26" s="68"/>
      <c r="K26" s="68"/>
      <c r="L26" s="63"/>
      <c r="M26" s="63"/>
      <c r="N26" s="70"/>
    </row>
    <row r="27" spans="2:28" ht="18" customHeight="1" x14ac:dyDescent="0.2">
      <c r="B27" s="16" t="s">
        <v>34</v>
      </c>
      <c r="C27" s="17"/>
      <c r="D27" s="61"/>
      <c r="E27" s="61"/>
      <c r="F27" s="68">
        <v>0.35</v>
      </c>
      <c r="G27" s="68"/>
      <c r="H27" s="68"/>
      <c r="I27" s="68"/>
      <c r="J27" s="68"/>
      <c r="K27" s="68"/>
      <c r="L27" s="63"/>
      <c r="M27" s="63"/>
      <c r="N27" s="63"/>
    </row>
    <row r="28" spans="2:28" ht="18" customHeight="1" x14ac:dyDescent="0.2">
      <c r="B28" s="16" t="s">
        <v>35</v>
      </c>
      <c r="C28" s="16"/>
      <c r="D28" s="61"/>
      <c r="E28" s="61"/>
      <c r="F28" s="67">
        <f>+F23*F25*(1-F27)+F24*F26</f>
        <v>0.31334499999999998</v>
      </c>
      <c r="G28" s="67"/>
      <c r="H28" s="67"/>
      <c r="I28" s="67"/>
      <c r="J28" s="67"/>
      <c r="K28" s="67"/>
      <c r="L28" s="63"/>
      <c r="M28" s="63"/>
      <c r="N28" s="63"/>
    </row>
    <row r="29" spans="2:28" ht="18" customHeight="1" x14ac:dyDescent="0.2">
      <c r="B29" s="18"/>
      <c r="C29" s="19"/>
      <c r="D29" s="71"/>
      <c r="E29" s="71"/>
      <c r="F29" s="36"/>
      <c r="G29" s="36"/>
      <c r="H29" s="36"/>
      <c r="I29" s="36"/>
      <c r="J29" s="36"/>
      <c r="K29" s="36"/>
      <c r="L29" s="63"/>
      <c r="M29" s="63"/>
      <c r="N29" s="63"/>
      <c r="U29" s="55"/>
      <c r="V29" s="56" t="s">
        <v>39</v>
      </c>
    </row>
    <row r="30" spans="2:28" ht="18" customHeight="1" x14ac:dyDescent="0.2">
      <c r="B30" s="14" t="s">
        <v>12</v>
      </c>
      <c r="C30" s="15"/>
      <c r="D30" s="72"/>
      <c r="E30" s="72"/>
      <c r="F30" s="37"/>
      <c r="G30" s="37"/>
      <c r="H30" s="37"/>
      <c r="I30" s="37"/>
      <c r="J30" s="37"/>
      <c r="K30" s="37"/>
      <c r="L30" s="63"/>
      <c r="M30" s="63"/>
      <c r="N30" s="63"/>
      <c r="O30" s="46">
        <f>+C44</f>
        <v>3693876.0931073725</v>
      </c>
      <c r="P30" s="47">
        <v>-0.2</v>
      </c>
      <c r="Q30" s="47">
        <v>-0.22</v>
      </c>
      <c r="R30" s="47">
        <v>-0.24</v>
      </c>
      <c r="S30" s="47">
        <v>-0.26</v>
      </c>
      <c r="T30" s="47">
        <v>-0.28000000000000003</v>
      </c>
      <c r="U30" s="47">
        <v>-0.3</v>
      </c>
      <c r="V30" s="51">
        <v>-0.31078582195080262</v>
      </c>
      <c r="W30" s="47">
        <v>-0.32</v>
      </c>
      <c r="X30" s="47">
        <v>-0.34</v>
      </c>
      <c r="Y30" s="47">
        <v>-0.36</v>
      </c>
      <c r="Z30" s="47">
        <v>-0.38</v>
      </c>
      <c r="AA30" s="47">
        <v>-0.4</v>
      </c>
      <c r="AB30" s="47">
        <v>-0.42</v>
      </c>
    </row>
    <row r="31" spans="2:28" ht="18" customHeight="1" x14ac:dyDescent="0.2">
      <c r="B31" s="24" t="s">
        <v>13</v>
      </c>
      <c r="C31" s="25"/>
      <c r="D31" s="73"/>
      <c r="E31" s="73"/>
      <c r="F31" s="38"/>
      <c r="G31" s="38">
        <f>+G8</f>
        <v>50000000</v>
      </c>
      <c r="H31" s="38">
        <f t="shared" ref="H31:K31" si="1">+H8</f>
        <v>50000000</v>
      </c>
      <c r="I31" s="38">
        <f t="shared" si="1"/>
        <v>50000000</v>
      </c>
      <c r="J31" s="38">
        <f t="shared" si="1"/>
        <v>50000000</v>
      </c>
      <c r="K31" s="38">
        <f t="shared" si="1"/>
        <v>50000000</v>
      </c>
      <c r="L31" s="63"/>
      <c r="M31" s="63"/>
      <c r="N31" s="63"/>
      <c r="O31" s="48">
        <v>0.2</v>
      </c>
      <c r="P31" s="43">
        <f t="dataTable" ref="P31:AB43" dt2D="1" dtr="1" r1="E17" r2="F28"/>
        <v>20517330.156893015</v>
      </c>
      <c r="Q31" s="43">
        <v>20853536.512988687</v>
      </c>
      <c r="R31" s="43">
        <v>21189742.869084373</v>
      </c>
      <c r="S31" s="43">
        <v>21525949.22518006</v>
      </c>
      <c r="T31" s="43">
        <v>21862155.581275731</v>
      </c>
      <c r="U31" s="43">
        <v>22198361.937371403</v>
      </c>
      <c r="V31" s="52">
        <v>22379675.032150209</v>
      </c>
      <c r="W31" s="43">
        <v>22534568.293467075</v>
      </c>
      <c r="X31" s="43">
        <v>22870774.649562761</v>
      </c>
      <c r="Y31" s="43">
        <v>23206981.005658433</v>
      </c>
      <c r="Z31" s="43">
        <v>23543187.361754119</v>
      </c>
      <c r="AA31" s="43">
        <v>23879393.717849806</v>
      </c>
      <c r="AB31" s="43">
        <v>24215600.073945478</v>
      </c>
    </row>
    <row r="32" spans="2:28" ht="18" customHeight="1" x14ac:dyDescent="0.2">
      <c r="B32" s="24" t="s">
        <v>14</v>
      </c>
      <c r="C32" s="25"/>
      <c r="D32" s="73"/>
      <c r="E32" s="73"/>
      <c r="F32" s="38"/>
      <c r="G32" s="38">
        <f>+G11</f>
        <v>-15000000</v>
      </c>
      <c r="H32" s="38">
        <f t="shared" ref="H32:K32" si="2">+H11</f>
        <v>-15000000</v>
      </c>
      <c r="I32" s="38">
        <f t="shared" si="2"/>
        <v>-15000000</v>
      </c>
      <c r="J32" s="38">
        <f t="shared" si="2"/>
        <v>-15000000</v>
      </c>
      <c r="K32" s="38">
        <f t="shared" si="2"/>
        <v>-15000000</v>
      </c>
      <c r="L32" s="63"/>
      <c r="M32" s="63"/>
      <c r="N32" s="63"/>
      <c r="O32" s="49">
        <v>0.22</v>
      </c>
      <c r="P32" s="44">
        <v>16790044.291618913</v>
      </c>
      <c r="Q32" s="44">
        <v>17099581.596234709</v>
      </c>
      <c r="R32" s="44">
        <v>17409118.90085049</v>
      </c>
      <c r="S32" s="44">
        <v>17718656.20546627</v>
      </c>
      <c r="T32" s="44">
        <v>18028193.510082051</v>
      </c>
      <c r="U32" s="44">
        <v>18337730.814697832</v>
      </c>
      <c r="V32" s="53">
        <v>18504661.527433693</v>
      </c>
      <c r="W32" s="44">
        <v>18647268.119313613</v>
      </c>
      <c r="X32" s="44">
        <v>18956805.423929393</v>
      </c>
      <c r="Y32" s="44">
        <v>19266342.728545189</v>
      </c>
      <c r="Z32" s="44">
        <v>19575880.03316097</v>
      </c>
      <c r="AA32" s="44">
        <v>19885417.33777675</v>
      </c>
      <c r="AB32" s="44">
        <v>20194954.642392531</v>
      </c>
    </row>
    <row r="33" spans="2:28" ht="18" customHeight="1" x14ac:dyDescent="0.2">
      <c r="B33" s="24" t="s">
        <v>36</v>
      </c>
      <c r="C33" s="25"/>
      <c r="D33" s="73"/>
      <c r="E33" s="73"/>
      <c r="F33" s="38"/>
      <c r="G33" s="38">
        <f>+G12</f>
        <v>-12870600</v>
      </c>
      <c r="H33" s="38">
        <f t="shared" ref="H33:K33" si="3">+H12</f>
        <v>-12870600</v>
      </c>
      <c r="I33" s="38">
        <f t="shared" si="3"/>
        <v>-12870600</v>
      </c>
      <c r="J33" s="38">
        <f t="shared" si="3"/>
        <v>-12870600</v>
      </c>
      <c r="K33" s="38">
        <f t="shared" si="3"/>
        <v>-12870600</v>
      </c>
      <c r="L33" s="63"/>
      <c r="M33" s="63"/>
      <c r="N33" s="63"/>
      <c r="O33" s="50">
        <v>0.24</v>
      </c>
      <c r="P33" s="45">
        <v>13325325.930063382</v>
      </c>
      <c r="Q33" s="45">
        <v>13610692.913287044</v>
      </c>
      <c r="R33" s="45">
        <v>13896059.89651072</v>
      </c>
      <c r="S33" s="45">
        <v>14181426.879734397</v>
      </c>
      <c r="T33" s="45">
        <v>14466793.862958074</v>
      </c>
      <c r="U33" s="45">
        <v>14752160.84618175</v>
      </c>
      <c r="V33" s="54">
        <v>14906056.719766155</v>
      </c>
      <c r="W33" s="45">
        <v>15037527.829405412</v>
      </c>
      <c r="X33" s="45">
        <v>15322894.812629089</v>
      </c>
      <c r="Y33" s="45">
        <v>15608261.795852765</v>
      </c>
      <c r="Z33" s="45">
        <v>15893628.779076442</v>
      </c>
      <c r="AA33" s="45">
        <v>16178995.762300104</v>
      </c>
      <c r="AB33" s="45">
        <v>16464362.745523781</v>
      </c>
    </row>
    <row r="34" spans="2:28" ht="18" customHeight="1" x14ac:dyDescent="0.2">
      <c r="B34" s="26" t="s">
        <v>15</v>
      </c>
      <c r="C34" s="25"/>
      <c r="D34" s="74"/>
      <c r="E34" s="74"/>
      <c r="F34" s="38"/>
      <c r="G34" s="38">
        <f>+SUM(G31:G33)</f>
        <v>22129400</v>
      </c>
      <c r="H34" s="38">
        <f>+SUM(H31:H33)</f>
        <v>22129400</v>
      </c>
      <c r="I34" s="38">
        <f>+SUM(I31:I33)</f>
        <v>22129400</v>
      </c>
      <c r="J34" s="38">
        <f>+SUM(J31:J33)</f>
        <v>22129400</v>
      </c>
      <c r="K34" s="38">
        <f>+SUM(K31:K33)</f>
        <v>22129400</v>
      </c>
      <c r="L34" s="63"/>
      <c r="M34" s="63"/>
      <c r="N34" s="63"/>
      <c r="O34" s="49">
        <v>0.26</v>
      </c>
      <c r="P34" s="44">
        <v>10099355.110920668</v>
      </c>
      <c r="Q34" s="44">
        <v>10362781.588254645</v>
      </c>
      <c r="R34" s="44">
        <v>10626208.065588623</v>
      </c>
      <c r="S34" s="44">
        <v>10889634.542922601</v>
      </c>
      <c r="T34" s="44">
        <v>11153061.020256579</v>
      </c>
      <c r="U34" s="44">
        <v>11416487.497590557</v>
      </c>
      <c r="V34" s="53">
        <v>11558551.051673129</v>
      </c>
      <c r="W34" s="44">
        <v>11679913.97492452</v>
      </c>
      <c r="X34" s="44">
        <v>11943340.452258497</v>
      </c>
      <c r="Y34" s="44">
        <v>12206766.92959249</v>
      </c>
      <c r="Z34" s="44">
        <v>12470193.406926468</v>
      </c>
      <c r="AA34" s="44">
        <v>12733619.884260431</v>
      </c>
      <c r="AB34" s="44">
        <v>12997046.361594424</v>
      </c>
    </row>
    <row r="35" spans="2:28" ht="18" customHeight="1" x14ac:dyDescent="0.2">
      <c r="B35" s="24"/>
      <c r="C35" s="25"/>
      <c r="D35" s="28"/>
      <c r="E35" s="28"/>
      <c r="F35" s="38"/>
      <c r="G35" s="38"/>
      <c r="H35" s="38"/>
      <c r="I35" s="38"/>
      <c r="J35" s="38"/>
      <c r="K35" s="38"/>
      <c r="O35" s="50">
        <v>0.28000000000000003</v>
      </c>
      <c r="P35" s="45">
        <v>7090885.192245245</v>
      </c>
      <c r="Q35" s="45">
        <v>7334364.6364249289</v>
      </c>
      <c r="R35" s="45">
        <v>7577844.0806046128</v>
      </c>
      <c r="S35" s="45">
        <v>7821323.5247842968</v>
      </c>
      <c r="T35" s="45">
        <v>8064802.9689639807</v>
      </c>
      <c r="U35" s="45">
        <v>8308282.4131436646</v>
      </c>
      <c r="V35" s="54">
        <v>8439588.7098237872</v>
      </c>
      <c r="W35" s="45">
        <v>8551761.8573233485</v>
      </c>
      <c r="X35" s="45">
        <v>8795241.3015030324</v>
      </c>
      <c r="Y35" s="45">
        <v>9038720.7456827164</v>
      </c>
      <c r="Z35" s="45">
        <v>9282200.1898624003</v>
      </c>
      <c r="AA35" s="45">
        <v>9525679.6340420842</v>
      </c>
      <c r="AB35" s="45">
        <v>9769159.0782217681</v>
      </c>
    </row>
    <row r="36" spans="2:28" ht="18" customHeight="1" x14ac:dyDescent="0.2">
      <c r="B36" s="26" t="s">
        <v>16</v>
      </c>
      <c r="C36" s="25"/>
      <c r="D36" s="27"/>
      <c r="E36" s="27"/>
      <c r="F36" s="38"/>
      <c r="G36" s="39">
        <f>+G34*(1-$F$27)</f>
        <v>14384110</v>
      </c>
      <c r="H36" s="39">
        <f t="shared" ref="H36:K36" si="4">+H34*(1-$F$27)</f>
        <v>14384110</v>
      </c>
      <c r="I36" s="39">
        <f t="shared" si="4"/>
        <v>14384110</v>
      </c>
      <c r="J36" s="39">
        <f t="shared" si="4"/>
        <v>14384110</v>
      </c>
      <c r="K36" s="39">
        <f t="shared" si="4"/>
        <v>14384110</v>
      </c>
      <c r="O36" s="49">
        <v>0.3</v>
      </c>
      <c r="P36" s="44">
        <v>4280924.6904735416</v>
      </c>
      <c r="Q36" s="44">
        <v>4506242.431449011</v>
      </c>
      <c r="R36" s="44">
        <v>4731560.1724244654</v>
      </c>
      <c r="S36" s="44">
        <v>4956877.913399905</v>
      </c>
      <c r="T36" s="44">
        <v>5182195.6543753743</v>
      </c>
      <c r="U36" s="44">
        <v>5407513.3953508288</v>
      </c>
      <c r="V36" s="53">
        <v>5529025.2471767515</v>
      </c>
      <c r="W36" s="44">
        <v>5632831.1363262832</v>
      </c>
      <c r="X36" s="44">
        <v>5858148.8773017377</v>
      </c>
      <c r="Y36" s="44">
        <v>6083466.6182771921</v>
      </c>
      <c r="Z36" s="44">
        <v>6308784.3592526615</v>
      </c>
      <c r="AA36" s="44">
        <v>6534102.100228101</v>
      </c>
      <c r="AB36" s="44">
        <v>6759419.8412035555</v>
      </c>
    </row>
    <row r="37" spans="2:28" ht="18" customHeight="1" x14ac:dyDescent="0.2">
      <c r="B37" s="29" t="s">
        <v>17</v>
      </c>
      <c r="C37" s="25"/>
      <c r="D37" s="25"/>
      <c r="E37" s="25"/>
      <c r="F37" s="38"/>
      <c r="G37" s="38">
        <f>-G33</f>
        <v>12870600</v>
      </c>
      <c r="H37" s="38">
        <f t="shared" ref="H37:K37" si="5">-H33</f>
        <v>12870600</v>
      </c>
      <c r="I37" s="38">
        <f t="shared" si="5"/>
        <v>12870600</v>
      </c>
      <c r="J37" s="38">
        <f t="shared" si="5"/>
        <v>12870600</v>
      </c>
      <c r="K37" s="38">
        <f t="shared" si="5"/>
        <v>12870600</v>
      </c>
      <c r="N37" s="55" t="s">
        <v>40</v>
      </c>
      <c r="O37" s="57">
        <v>0.31334499999999998</v>
      </c>
      <c r="P37" s="58">
        <v>2507910.1622593626</v>
      </c>
      <c r="Q37" s="58">
        <v>2722010.8314541429</v>
      </c>
      <c r="R37" s="58">
        <v>2936111.5006489158</v>
      </c>
      <c r="S37" s="58">
        <v>3150212.1698436886</v>
      </c>
      <c r="T37" s="58">
        <v>3364312.8390384614</v>
      </c>
      <c r="U37" s="58">
        <v>3578413.5082332492</v>
      </c>
      <c r="V37" s="59">
        <v>3693876.0931073725</v>
      </c>
      <c r="W37" s="58">
        <v>3792514.177428022</v>
      </c>
      <c r="X37" s="58">
        <v>4006614.8466227949</v>
      </c>
      <c r="Y37" s="58">
        <v>4220715.5158175677</v>
      </c>
      <c r="Z37" s="58">
        <v>4434816.1850123405</v>
      </c>
      <c r="AA37" s="58">
        <v>4648916.8542071283</v>
      </c>
      <c r="AB37" s="60">
        <v>4863017.5234018862</v>
      </c>
    </row>
    <row r="38" spans="2:28" ht="18" customHeight="1" x14ac:dyDescent="0.2">
      <c r="B38" s="26" t="s">
        <v>18</v>
      </c>
      <c r="C38" s="30"/>
      <c r="D38" s="31"/>
      <c r="E38" s="31"/>
      <c r="F38" s="39"/>
      <c r="G38" s="39">
        <f>+G36+G37</f>
        <v>27254710</v>
      </c>
      <c r="H38" s="39">
        <f t="shared" ref="H38:K38" si="6">+H36+H37</f>
        <v>27254710</v>
      </c>
      <c r="I38" s="39">
        <f t="shared" si="6"/>
        <v>27254710</v>
      </c>
      <c r="J38" s="39">
        <f t="shared" si="6"/>
        <v>27254710</v>
      </c>
      <c r="K38" s="39">
        <f t="shared" si="6"/>
        <v>27254710</v>
      </c>
      <c r="O38" s="49">
        <v>0.32</v>
      </c>
      <c r="P38" s="44">
        <v>1652463.0613777041</v>
      </c>
      <c r="Q38" s="44">
        <v>1861220.756825529</v>
      </c>
      <c r="R38" s="44">
        <v>2069978.4522733614</v>
      </c>
      <c r="S38" s="44">
        <v>2278736.1477211863</v>
      </c>
      <c r="T38" s="44">
        <v>2487493.8431690112</v>
      </c>
      <c r="U38" s="44">
        <v>2696251.5386168435</v>
      </c>
      <c r="V38" s="53">
        <v>2808832.7053148448</v>
      </c>
      <c r="W38" s="44">
        <v>2905009.2340646684</v>
      </c>
      <c r="X38" s="44">
        <v>3113766.9295124859</v>
      </c>
      <c r="Y38" s="44">
        <v>3322524.6249603182</v>
      </c>
      <c r="Z38" s="44">
        <v>3531282.3204081506</v>
      </c>
      <c r="AA38" s="44">
        <v>3740040.015855968</v>
      </c>
      <c r="AB38" s="44">
        <v>3948797.7113038003</v>
      </c>
    </row>
    <row r="39" spans="2:28" ht="18" customHeight="1" x14ac:dyDescent="0.2">
      <c r="B39" s="32" t="s">
        <v>37</v>
      </c>
      <c r="C39" s="25"/>
      <c r="D39" s="25"/>
      <c r="E39" s="25"/>
      <c r="F39" s="38">
        <f>+F16</f>
        <v>-64353000</v>
      </c>
      <c r="G39" s="38"/>
      <c r="H39" s="38"/>
      <c r="I39" s="38"/>
      <c r="J39" s="38"/>
      <c r="K39" s="38"/>
      <c r="L39" s="40"/>
      <c r="O39" s="50">
        <v>0.34</v>
      </c>
      <c r="P39" s="45">
        <v>-809766.24538879097</v>
      </c>
      <c r="Q39" s="45">
        <v>-616129.32896929979</v>
      </c>
      <c r="R39" s="45">
        <v>-422492.41254983097</v>
      </c>
      <c r="S39" s="45">
        <v>-228855.4961303398</v>
      </c>
      <c r="T39" s="45">
        <v>-35218.579710870981</v>
      </c>
      <c r="U39" s="45">
        <v>158418.33670862019</v>
      </c>
      <c r="V39" s="54">
        <v>262845.00188875943</v>
      </c>
      <c r="W39" s="45">
        <v>352055.25312808901</v>
      </c>
      <c r="X39" s="45">
        <v>545692.16954758018</v>
      </c>
      <c r="Y39" s="45">
        <v>739329.085967049</v>
      </c>
      <c r="Z39" s="45">
        <v>932966.00238654017</v>
      </c>
      <c r="AA39" s="45">
        <v>1126602.918806009</v>
      </c>
      <c r="AB39" s="45">
        <v>1320239.8352254853</v>
      </c>
    </row>
    <row r="40" spans="2:28" ht="18" customHeight="1" x14ac:dyDescent="0.2">
      <c r="B40" s="32" t="s">
        <v>19</v>
      </c>
      <c r="C40" s="25"/>
      <c r="D40" s="25"/>
      <c r="E40" s="25"/>
      <c r="F40" s="38"/>
      <c r="G40" s="38"/>
      <c r="H40" s="38"/>
      <c r="I40" s="38"/>
      <c r="J40" s="38"/>
      <c r="K40" s="38">
        <f>+K17-(K17*F27)</f>
        <v>13000000</v>
      </c>
      <c r="L40" s="41"/>
      <c r="O40" s="49">
        <v>0.36</v>
      </c>
      <c r="P40" s="44">
        <v>-3119491.0279807076</v>
      </c>
      <c r="Q40" s="44">
        <v>-2939679.4683235362</v>
      </c>
      <c r="R40" s="44">
        <v>-2759867.9086663648</v>
      </c>
      <c r="S40" s="44">
        <v>-2580056.3490091935</v>
      </c>
      <c r="T40" s="44">
        <v>-2400244.7893520072</v>
      </c>
      <c r="U40" s="44">
        <v>-2220433.2296948358</v>
      </c>
      <c r="V40" s="53">
        <v>-2123462.4563369155</v>
      </c>
      <c r="W40" s="44">
        <v>-2040621.6700376645</v>
      </c>
      <c r="X40" s="44">
        <v>-1860810.1103804931</v>
      </c>
      <c r="Y40" s="44">
        <v>-1680998.5507233143</v>
      </c>
      <c r="Z40" s="44">
        <v>-1501186.9910661429</v>
      </c>
      <c r="AA40" s="44">
        <v>-1321375.4314089715</v>
      </c>
      <c r="AB40" s="44">
        <v>-1141563.8717518002</v>
      </c>
    </row>
    <row r="41" spans="2:28" ht="18" customHeight="1" x14ac:dyDescent="0.2">
      <c r="B41" s="26" t="s">
        <v>20</v>
      </c>
      <c r="C41" s="25"/>
      <c r="D41" s="27"/>
      <c r="E41" s="27"/>
      <c r="F41" s="39">
        <f>+SUM(F38:F39)</f>
        <v>-64353000</v>
      </c>
      <c r="G41" s="39">
        <f>+SUM(G38:G39)</f>
        <v>27254710</v>
      </c>
      <c r="H41" s="39">
        <f>+SUM(H38:H39)</f>
        <v>27254710</v>
      </c>
      <c r="I41" s="39">
        <f>+SUM(I38:I39)</f>
        <v>27254710</v>
      </c>
      <c r="J41" s="39">
        <f>+SUM(J38:J39)</f>
        <v>27254710</v>
      </c>
      <c r="K41" s="39">
        <f>+SUM(K38:K40)</f>
        <v>40254710</v>
      </c>
      <c r="O41" s="50">
        <v>0.38</v>
      </c>
      <c r="P41" s="45">
        <v>-5289078.5362234339</v>
      </c>
      <c r="Q41" s="45">
        <v>-5121924.5577132404</v>
      </c>
      <c r="R41" s="45">
        <v>-4954770.5792030618</v>
      </c>
      <c r="S41" s="45">
        <v>-4787616.6006928757</v>
      </c>
      <c r="T41" s="45">
        <v>-4620462.6221826896</v>
      </c>
      <c r="U41" s="45">
        <v>-4453308.643672511</v>
      </c>
      <c r="V41" s="54">
        <v>-4363163.991143547</v>
      </c>
      <c r="W41" s="45">
        <v>-4286154.6651623249</v>
      </c>
      <c r="X41" s="45">
        <v>-4119000.6866521463</v>
      </c>
      <c r="Y41" s="45">
        <v>-3951846.7081419528</v>
      </c>
      <c r="Z41" s="45">
        <v>-3784692.7296317741</v>
      </c>
      <c r="AA41" s="45">
        <v>-3617538.7511215806</v>
      </c>
      <c r="AB41" s="45">
        <v>-3450384.772611402</v>
      </c>
    </row>
    <row r="42" spans="2:28" ht="18" customHeight="1" x14ac:dyDescent="0.2">
      <c r="B42" s="32"/>
      <c r="C42" s="25"/>
      <c r="D42" s="25"/>
      <c r="E42" s="25"/>
      <c r="F42" s="38"/>
      <c r="G42" s="38"/>
      <c r="H42" s="38"/>
      <c r="I42" s="38"/>
      <c r="J42" s="38"/>
      <c r="K42" s="38"/>
      <c r="O42" s="49">
        <v>0.4</v>
      </c>
      <c r="P42" s="44">
        <v>-7329690.5575057939</v>
      </c>
      <c r="Q42" s="44">
        <v>-7174139.8569048494</v>
      </c>
      <c r="R42" s="44">
        <v>-7018589.1563039124</v>
      </c>
      <c r="S42" s="44">
        <v>-6863038.4557029754</v>
      </c>
      <c r="T42" s="44">
        <v>-6707487.7551020309</v>
      </c>
      <c r="U42" s="44">
        <v>-6551937.0545010865</v>
      </c>
      <c r="V42" s="53">
        <v>-6468049.9464508742</v>
      </c>
      <c r="W42" s="44">
        <v>-6396386.3539001495</v>
      </c>
      <c r="X42" s="44">
        <v>-6240835.6532992199</v>
      </c>
      <c r="Y42" s="44">
        <v>-6085284.9526982754</v>
      </c>
      <c r="Z42" s="44">
        <v>-5929734.2520973384</v>
      </c>
      <c r="AA42" s="44">
        <v>-5774183.551496394</v>
      </c>
      <c r="AB42" s="44">
        <v>-5618632.850895457</v>
      </c>
    </row>
    <row r="43" spans="2:28" ht="18" customHeight="1" x14ac:dyDescent="0.2">
      <c r="B43" s="32" t="s">
        <v>38</v>
      </c>
      <c r="C43" s="25"/>
      <c r="D43" s="25"/>
      <c r="E43" s="25"/>
      <c r="F43" s="38"/>
      <c r="G43" s="38"/>
      <c r="H43" s="38"/>
      <c r="I43" s="38"/>
      <c r="J43" s="38"/>
      <c r="K43" s="38"/>
      <c r="O43" s="50">
        <v>0.42</v>
      </c>
      <c r="P43" s="45">
        <v>-9251418.686876528</v>
      </c>
      <c r="Q43" s="45">
        <v>-9106518.00539992</v>
      </c>
      <c r="R43" s="45">
        <v>-8961617.3239233047</v>
      </c>
      <c r="S43" s="45">
        <v>-8816716.6424466968</v>
      </c>
      <c r="T43" s="45">
        <v>-8671815.9609700888</v>
      </c>
      <c r="U43" s="45">
        <v>-8526915.2794934809</v>
      </c>
      <c r="V43" s="54">
        <v>-8448771.6319456473</v>
      </c>
      <c r="W43" s="45">
        <v>-8382014.5980168656</v>
      </c>
      <c r="X43" s="45">
        <v>-8237113.9165402576</v>
      </c>
      <c r="Y43" s="45">
        <v>-8092213.2350636572</v>
      </c>
      <c r="Z43" s="45">
        <v>-7947312.5535870492</v>
      </c>
      <c r="AA43" s="45">
        <v>-7802411.8721104413</v>
      </c>
      <c r="AB43" s="45">
        <v>-7657511.1906338334</v>
      </c>
    </row>
    <row r="44" spans="2:28" ht="28.5" customHeight="1" x14ac:dyDescent="0.2">
      <c r="B44" s="16" t="s">
        <v>21</v>
      </c>
      <c r="C44" s="27">
        <f>+NPV(F28,G41:K41)+F41</f>
        <v>3693876.0931073725</v>
      </c>
      <c r="D44" s="31"/>
      <c r="E44" s="31"/>
      <c r="F44" s="39"/>
      <c r="G44" s="39"/>
      <c r="H44" s="39"/>
      <c r="I44" s="39"/>
      <c r="J44" s="39"/>
      <c r="K44" s="39"/>
    </row>
    <row r="45" spans="2:28" ht="18" customHeight="1" x14ac:dyDescent="0.2">
      <c r="B45" s="32" t="s">
        <v>22</v>
      </c>
      <c r="C45" s="28">
        <f>+IRR(F41:K41)</f>
        <v>0.34214100754014098</v>
      </c>
      <c r="D45" s="25"/>
      <c r="E45" s="25"/>
      <c r="F45" s="38"/>
      <c r="G45" s="38"/>
      <c r="H45" s="38"/>
      <c r="I45" s="38"/>
      <c r="J45" s="38"/>
      <c r="K45" s="38"/>
    </row>
    <row r="46" spans="2:28" ht="8.1" customHeight="1" x14ac:dyDescent="0.2">
      <c r="B46" s="9"/>
    </row>
    <row r="47" spans="2:28" ht="18" customHeight="1" x14ac:dyDescent="0.2">
      <c r="C47" s="42"/>
    </row>
    <row r="48" spans="2:28" ht="18" customHeight="1" x14ac:dyDescent="0.2"/>
    <row r="49" spans="3:3" ht="18" customHeight="1" x14ac:dyDescent="0.2"/>
    <row r="50" spans="3:3" x14ac:dyDescent="0.2">
      <c r="C50" s="42"/>
    </row>
    <row r="51" spans="3:3" ht="18" customHeight="1" x14ac:dyDescent="0.2"/>
    <row r="52" spans="3:3" ht="18" customHeight="1" x14ac:dyDescent="0.2"/>
    <row r="53" spans="3:3" ht="18" customHeight="1" x14ac:dyDescent="0.2"/>
    <row r="54" spans="3:3" ht="18" customHeight="1" x14ac:dyDescent="0.2"/>
    <row r="55" spans="3:3" ht="18" customHeight="1" x14ac:dyDescent="0.2"/>
    <row r="56" spans="3:3" ht="18" customHeight="1" x14ac:dyDescent="0.2"/>
    <row r="58" spans="3:3" ht="18" customHeight="1" x14ac:dyDescent="0.2"/>
    <row r="59" spans="3:3" ht="18" customHeight="1" x14ac:dyDescent="0.2"/>
    <row r="60" spans="3:3" ht="18" customHeight="1" x14ac:dyDescent="0.2"/>
    <row r="61" spans="3:3" ht="18" customHeight="1" x14ac:dyDescent="0.2"/>
    <row r="62" spans="3:3" ht="18" customHeight="1" x14ac:dyDescent="0.2"/>
    <row r="63" spans="3:3" ht="18" customHeight="1" x14ac:dyDescent="0.2"/>
    <row r="64" spans="3:3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8.1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</sheetData>
  <pageMargins left="0" right="0" top="0.5" bottom="0.25" header="0" footer="0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FCFf</vt:lpstr>
      <vt:lpstr>FCFf!Títulos_a_imprimir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German</cp:lastModifiedBy>
  <dcterms:created xsi:type="dcterms:W3CDTF">2025-05-26T16:15:41Z</dcterms:created>
  <dcterms:modified xsi:type="dcterms:W3CDTF">2025-05-30T19:52:32Z</dcterms:modified>
</cp:coreProperties>
</file>