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op\OneDrive\Documentos\UNC\Analisis Estructural I\Curso 2026 (PLAN 023)\U6\"/>
    </mc:Choice>
  </mc:AlternateContent>
  <xr:revisionPtr revIDLastSave="0" documentId="13_ncr:1_{080D7ED0-0707-455B-8660-73575ED80AC1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1E 2N" sheetId="2" r:id="rId1"/>
    <sheet name="2E 2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6" i="1" l="1"/>
  <c r="H26" i="1"/>
  <c r="G26" i="1"/>
  <c r="F26" i="1"/>
  <c r="E26" i="1"/>
  <c r="I25" i="1"/>
  <c r="H25" i="1"/>
  <c r="G25" i="1"/>
  <c r="F25" i="1"/>
  <c r="E25" i="1"/>
  <c r="H24" i="1"/>
  <c r="G24" i="1"/>
  <c r="F24" i="1"/>
  <c r="E24" i="1"/>
  <c r="E9" i="1"/>
  <c r="E8" i="1"/>
  <c r="C7" i="1"/>
  <c r="E7" i="1" s="1"/>
  <c r="I26" i="2"/>
  <c r="I25" i="2"/>
  <c r="H26" i="2"/>
  <c r="G26" i="2"/>
  <c r="F26" i="2"/>
  <c r="E26" i="2"/>
  <c r="H25" i="2"/>
  <c r="G25" i="2"/>
  <c r="F25" i="2"/>
  <c r="E25" i="2"/>
  <c r="F24" i="2"/>
  <c r="G24" i="2"/>
  <c r="G30" i="2" s="1"/>
  <c r="C46" i="2" s="1"/>
  <c r="F44" i="2" s="1"/>
  <c r="H24" i="2"/>
  <c r="E24" i="2"/>
  <c r="E9" i="2"/>
  <c r="C7" i="2"/>
  <c r="E7" i="2" s="1"/>
  <c r="E8" i="2"/>
  <c r="H32" i="2" s="1"/>
  <c r="D47" i="2" s="1"/>
  <c r="H45" i="2" s="1"/>
  <c r="C11" i="1" l="1"/>
  <c r="E17" i="1" s="1"/>
  <c r="E30" i="1"/>
  <c r="K36" i="1" s="1"/>
  <c r="G30" i="1"/>
  <c r="G32" i="1"/>
  <c r="H32" i="1"/>
  <c r="F30" i="1"/>
  <c r="K37" i="1" s="1"/>
  <c r="C15" i="1"/>
  <c r="D15" i="1"/>
  <c r="D36" i="1" s="1"/>
  <c r="H30" i="1"/>
  <c r="E32" i="1"/>
  <c r="M36" i="1" s="1"/>
  <c r="F32" i="1"/>
  <c r="M37" i="1" s="1"/>
  <c r="F30" i="2"/>
  <c r="F32" i="2"/>
  <c r="E32" i="2"/>
  <c r="E30" i="2"/>
  <c r="G32" i="2"/>
  <c r="D46" i="2" s="1"/>
  <c r="H44" i="2" s="1"/>
  <c r="H30" i="2"/>
  <c r="C47" i="2" s="1"/>
  <c r="F45" i="2" s="1"/>
  <c r="C11" i="2"/>
  <c r="D16" i="2" s="1"/>
  <c r="F16" i="2" s="1"/>
  <c r="D18" i="2" s="1"/>
  <c r="F18" i="2"/>
  <c r="D37" i="2" s="1"/>
  <c r="E38" i="1" l="1"/>
  <c r="C44" i="1" s="1"/>
  <c r="G40" i="1"/>
  <c r="E46" i="1" s="1"/>
  <c r="E15" i="1"/>
  <c r="C36" i="1"/>
  <c r="K41" i="1"/>
  <c r="H59" i="1" s="1"/>
  <c r="K39" i="1"/>
  <c r="H57" i="1" s="1"/>
  <c r="M41" i="1"/>
  <c r="J59" i="1" s="1"/>
  <c r="M39" i="1"/>
  <c r="J57" i="1" s="1"/>
  <c r="M40" i="1"/>
  <c r="J58" i="1" s="1"/>
  <c r="M38" i="1"/>
  <c r="J56" i="1" s="1"/>
  <c r="K40" i="1"/>
  <c r="H58" i="1" s="1"/>
  <c r="K38" i="1"/>
  <c r="H56" i="1" s="1"/>
  <c r="C16" i="1"/>
  <c r="F15" i="1"/>
  <c r="D16" i="1"/>
  <c r="F18" i="1"/>
  <c r="F17" i="1"/>
  <c r="E17" i="2"/>
  <c r="C36" i="2" s="1"/>
  <c r="D15" i="2"/>
  <c r="F15" i="2" s="1"/>
  <c r="C18" i="2" s="1"/>
  <c r="C15" i="2"/>
  <c r="E15" i="2" s="1"/>
  <c r="C17" i="2" s="1"/>
  <c r="F17" i="2"/>
  <c r="F16" i="1" l="1"/>
  <c r="D37" i="1"/>
  <c r="E16" i="1"/>
  <c r="C37" i="1"/>
  <c r="C17" i="1"/>
  <c r="E36" i="1"/>
  <c r="G38" i="1"/>
  <c r="E44" i="1" s="1"/>
  <c r="F39" i="1"/>
  <c r="D45" i="1" s="1"/>
  <c r="H41" i="1"/>
  <c r="F47" i="1" s="1"/>
  <c r="C18" i="1"/>
  <c r="F36" i="1"/>
  <c r="H38" i="1"/>
  <c r="F44" i="1" s="1"/>
  <c r="F38" i="1"/>
  <c r="D44" i="1" s="1"/>
  <c r="H40" i="1"/>
  <c r="F46" i="1" s="1"/>
  <c r="E18" i="1"/>
  <c r="C16" i="2"/>
  <c r="E16" i="2" s="1"/>
  <c r="D17" i="2" s="1"/>
  <c r="E18" i="2"/>
  <c r="C37" i="2" s="1"/>
  <c r="D36" i="2"/>
  <c r="C40" i="2" a="1"/>
  <c r="E39" i="1" l="1"/>
  <c r="C45" i="1" s="1"/>
  <c r="G41" i="1"/>
  <c r="E47" i="1" s="1"/>
  <c r="C39" i="1"/>
  <c r="E41" i="1"/>
  <c r="C47" i="1" s="1"/>
  <c r="C38" i="1"/>
  <c r="E40" i="1"/>
  <c r="C46" i="1" s="1"/>
  <c r="D17" i="1"/>
  <c r="G39" i="1"/>
  <c r="E45" i="1" s="1"/>
  <c r="E37" i="1"/>
  <c r="D18" i="1"/>
  <c r="F37" i="1"/>
  <c r="H39" i="1"/>
  <c r="F45" i="1" s="1"/>
  <c r="C40" i="2"/>
  <c r="C41" i="2"/>
  <c r="D40" i="2"/>
  <c r="D41" i="2"/>
  <c r="D38" i="1" l="1"/>
  <c r="F40" i="1"/>
  <c r="D46" i="1" s="1"/>
  <c r="D39" i="1"/>
  <c r="F41" i="1"/>
  <c r="D47" i="1" s="1"/>
  <c r="C50" i="1" a="1"/>
  <c r="H40" i="2" a="1"/>
  <c r="F40" i="2" a="1"/>
  <c r="C50" i="1" l="1"/>
  <c r="D53" i="1"/>
  <c r="E52" i="1"/>
  <c r="E50" i="1"/>
  <c r="E53" i="1"/>
  <c r="D50" i="1"/>
  <c r="F52" i="1"/>
  <c r="D52" i="1"/>
  <c r="C53" i="1"/>
  <c r="E51" i="1"/>
  <c r="D51" i="1"/>
  <c r="C51" i="1"/>
  <c r="C52" i="1"/>
  <c r="F51" i="1"/>
  <c r="F53" i="1"/>
  <c r="F50" i="1"/>
  <c r="F40" i="2"/>
  <c r="F41" i="2"/>
  <c r="H40" i="2"/>
  <c r="H41" i="2"/>
  <c r="J50" i="1" l="1" a="1"/>
  <c r="H50" i="1" a="1"/>
  <c r="H50" i="1" l="1"/>
  <c r="H52" i="1"/>
  <c r="H51" i="1"/>
  <c r="H53" i="1"/>
  <c r="J50" i="1"/>
  <c r="J51" i="1"/>
  <c r="J53" i="1"/>
  <c r="J52" i="1"/>
</calcChain>
</file>

<file path=xl/sharedStrings.xml><?xml version="1.0" encoding="utf-8"?>
<sst xmlns="http://schemas.openxmlformats.org/spreadsheetml/2006/main" count="97" uniqueCount="36">
  <si>
    <t>L=</t>
  </si>
  <si>
    <t>E=</t>
  </si>
  <si>
    <t>m</t>
  </si>
  <si>
    <t>b</t>
  </si>
  <si>
    <t>K</t>
  </si>
  <si>
    <t>P</t>
  </si>
  <si>
    <r>
      <t>k</t>
    </r>
    <r>
      <rPr>
        <sz val="10"/>
        <rFont val="Verdana"/>
        <family val="2"/>
      </rPr>
      <t>e=</t>
    </r>
  </si>
  <si>
    <t>J=</t>
  </si>
  <si>
    <t>cm4</t>
  </si>
  <si>
    <t>cm</t>
  </si>
  <si>
    <t>kN/cm2</t>
  </si>
  <si>
    <t>kN/cm</t>
  </si>
  <si>
    <t>E I / L</t>
  </si>
  <si>
    <t>kNcm/rad</t>
  </si>
  <si>
    <r>
      <t>w</t>
    </r>
    <r>
      <rPr>
        <vertAlign val="subscript"/>
        <sz val="10"/>
        <rFont val="Verdana"/>
        <family val="2"/>
      </rPr>
      <t>j</t>
    </r>
  </si>
  <si>
    <r>
      <t>q</t>
    </r>
    <r>
      <rPr>
        <vertAlign val="subscript"/>
        <sz val="10"/>
        <rFont val="Verdana"/>
        <family val="2"/>
      </rPr>
      <t>j</t>
    </r>
  </si>
  <si>
    <r>
      <t>w</t>
    </r>
    <r>
      <rPr>
        <vertAlign val="subscript"/>
        <sz val="10"/>
        <rFont val="Verdana"/>
        <family val="2"/>
      </rPr>
      <t>k</t>
    </r>
  </si>
  <si>
    <t>h</t>
  </si>
  <si>
    <t>MPa</t>
  </si>
  <si>
    <t>x</t>
  </si>
  <si>
    <t>N1</t>
  </si>
  <si>
    <t>N2</t>
  </si>
  <si>
    <r>
      <rPr>
        <i/>
        <sz val="10"/>
        <rFont val="Verdana"/>
        <family val="2"/>
      </rPr>
      <t>N</t>
    </r>
    <r>
      <rPr>
        <sz val="10"/>
        <rFont val="Verdana"/>
        <family val="2"/>
      </rPr>
      <t>1</t>
    </r>
  </si>
  <si>
    <r>
      <rPr>
        <i/>
        <sz val="10"/>
        <rFont val="Verdana"/>
        <family val="2"/>
      </rPr>
      <t>N</t>
    </r>
    <r>
      <rPr>
        <sz val="10"/>
        <rFont val="Verdana"/>
        <family val="2"/>
      </rPr>
      <t>2</t>
    </r>
  </si>
  <si>
    <t>np</t>
  </si>
  <si>
    <t>q</t>
  </si>
  <si>
    <t>W</t>
  </si>
  <si>
    <t>Uniforme</t>
  </si>
  <si>
    <t>Variable</t>
  </si>
  <si>
    <r>
      <rPr>
        <i/>
        <sz val="10"/>
        <rFont val="Arial"/>
        <family val="2"/>
      </rPr>
      <t xml:space="preserve">f </t>
    </r>
    <r>
      <rPr>
        <sz val="10"/>
        <rFont val="Arial"/>
      </rPr>
      <t>e T</t>
    </r>
  </si>
  <si>
    <t>K^-1</t>
  </si>
  <si>
    <t>ELEMENTO VIGA EULER-BERNOULLI</t>
  </si>
  <si>
    <t>P qU</t>
  </si>
  <si>
    <t>P qV</t>
  </si>
  <si>
    <t>Malla</t>
  </si>
  <si>
    <t>Elementos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</si>
</sst>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"/>
    <numFmt numFmtId="167" formatCode="0.000"/>
    <numFmt numFmtId="169" formatCode="0.00000"/>
  </numFmts>
  <fonts count="9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i/>
      <sz val="10"/>
      <name val="Verdana"/>
      <family val="2"/>
    </font>
    <font>
      <sz val="10"/>
      <name val="Symbol"/>
      <family val="1"/>
      <charset val="2"/>
    </font>
    <font>
      <sz val="10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2" fontId="2" fillId="0" borderId="0" xfId="0" applyNumberFormat="1" applyFont="1"/>
    <xf numFmtId="0" fontId="5" fillId="0" borderId="0" xfId="0" applyFont="1" applyAlignment="1">
      <alignment horizontal="center"/>
    </xf>
    <xf numFmtId="164" fontId="2" fillId="0" borderId="0" xfId="0" applyNumberFormat="1" applyFont="1"/>
    <xf numFmtId="1" fontId="2" fillId="0" borderId="0" xfId="0" applyNumberFormat="1" applyFont="1"/>
    <xf numFmtId="165" fontId="2" fillId="0" borderId="0" xfId="0" applyNumberFormat="1" applyFont="1"/>
    <xf numFmtId="0" fontId="6" fillId="0" borderId="0" xfId="0" applyFont="1"/>
    <xf numFmtId="2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2" fontId="2" fillId="0" borderId="1" xfId="0" applyNumberFormat="1" applyFont="1" applyBorder="1"/>
    <xf numFmtId="2" fontId="2" fillId="0" borderId="2" xfId="0" applyNumberFormat="1" applyFont="1" applyBorder="1"/>
    <xf numFmtId="2" fontId="2" fillId="0" borderId="3" xfId="0" applyNumberFormat="1" applyFont="1" applyBorder="1"/>
    <xf numFmtId="2" fontId="2" fillId="0" borderId="4" xfId="0" applyNumberFormat="1" applyFont="1" applyBorder="1"/>
    <xf numFmtId="2" fontId="2" fillId="0" borderId="5" xfId="0" applyNumberFormat="1" applyFont="1" applyBorder="1"/>
    <xf numFmtId="2" fontId="2" fillId="0" borderId="6" xfId="0" applyNumberFormat="1" applyFont="1" applyBorder="1"/>
    <xf numFmtId="2" fontId="2" fillId="0" borderId="7" xfId="0" applyNumberFormat="1" applyFont="1" applyBorder="1"/>
    <xf numFmtId="2" fontId="2" fillId="0" borderId="8" xfId="0" applyNumberFormat="1" applyFont="1" applyBorder="1"/>
    <xf numFmtId="2" fontId="2" fillId="0" borderId="9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/>
    <xf numFmtId="2" fontId="2" fillId="0" borderId="12" xfId="0" applyNumberFormat="1" applyFont="1" applyBorder="1"/>
    <xf numFmtId="2" fontId="2" fillId="0" borderId="13" xfId="0" applyNumberFormat="1" applyFont="1" applyBorder="1"/>
    <xf numFmtId="164" fontId="2" fillId="0" borderId="13" xfId="0" applyNumberFormat="1" applyFont="1" applyBorder="1"/>
    <xf numFmtId="165" fontId="2" fillId="0" borderId="5" xfId="0" applyNumberFormat="1" applyFont="1" applyBorder="1"/>
    <xf numFmtId="1" fontId="2" fillId="0" borderId="5" xfId="0" applyNumberFormat="1" applyFont="1" applyBorder="1"/>
    <xf numFmtId="165" fontId="2" fillId="0" borderId="7" xfId="0" applyNumberFormat="1" applyFont="1" applyBorder="1"/>
    <xf numFmtId="0" fontId="8" fillId="0" borderId="0" xfId="0" applyFont="1"/>
    <xf numFmtId="1" fontId="2" fillId="0" borderId="8" xfId="0" applyNumberFormat="1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/>
    <xf numFmtId="164" fontId="2" fillId="0" borderId="14" xfId="0" applyNumberFormat="1" applyFont="1" applyBorder="1"/>
    <xf numFmtId="2" fontId="2" fillId="0" borderId="14" xfId="0" applyNumberFormat="1" applyFont="1" applyBorder="1"/>
    <xf numFmtId="16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2" fontId="2" fillId="2" borderId="1" xfId="0" applyNumberFormat="1" applyFont="1" applyFill="1" applyBorder="1"/>
    <xf numFmtId="2" fontId="2" fillId="2" borderId="2" xfId="0" applyNumberFormat="1" applyFont="1" applyFill="1" applyBorder="1"/>
    <xf numFmtId="2" fontId="2" fillId="2" borderId="3" xfId="0" applyNumberFormat="1" applyFont="1" applyFill="1" applyBorder="1"/>
    <xf numFmtId="2" fontId="2" fillId="2" borderId="4" xfId="0" applyNumberFormat="1" applyFont="1" applyFill="1" applyBorder="1"/>
    <xf numFmtId="165" fontId="2" fillId="2" borderId="0" xfId="0" applyNumberFormat="1" applyFont="1" applyFill="1"/>
    <xf numFmtId="2" fontId="2" fillId="2" borderId="0" xfId="0" applyNumberFormat="1" applyFont="1" applyFill="1"/>
    <xf numFmtId="1" fontId="2" fillId="2" borderId="5" xfId="0" applyNumberFormat="1" applyFont="1" applyFill="1" applyBorder="1"/>
    <xf numFmtId="2" fontId="2" fillId="2" borderId="6" xfId="0" applyNumberFormat="1" applyFont="1" applyFill="1" applyBorder="1"/>
    <xf numFmtId="165" fontId="2" fillId="2" borderId="7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N239"/>
  <sheetViews>
    <sheetView topLeftCell="A30" zoomScale="160" zoomScaleNormal="160" workbookViewId="0">
      <selection activeCell="H41" sqref="H41"/>
    </sheetView>
  </sheetViews>
  <sheetFormatPr baseColWidth="10" defaultRowHeight="12.5" x14ac:dyDescent="0.25"/>
  <cols>
    <col min="1" max="1" width="5.08984375" customWidth="1"/>
    <col min="3" max="8" width="11.26953125" customWidth="1"/>
    <col min="9" max="12" width="8.7265625" customWidth="1"/>
  </cols>
  <sheetData>
    <row r="2" spans="2:12" ht="17.5" x14ac:dyDescent="0.35">
      <c r="B2" s="30" t="s">
        <v>31</v>
      </c>
    </row>
    <row r="4" spans="2:12" ht="13.5" x14ac:dyDescent="0.3">
      <c r="B4" s="1" t="s">
        <v>34</v>
      </c>
      <c r="C4" s="1">
        <v>1</v>
      </c>
      <c r="D4" s="1" t="s">
        <v>35</v>
      </c>
    </row>
    <row r="5" spans="2:12" ht="13.5" x14ac:dyDescent="0.3">
      <c r="B5" s="1" t="s">
        <v>3</v>
      </c>
      <c r="C5" s="1">
        <v>20</v>
      </c>
      <c r="D5" s="1" t="s">
        <v>9</v>
      </c>
      <c r="E5" s="1"/>
      <c r="F5" s="1"/>
      <c r="G5" s="1"/>
    </row>
    <row r="6" spans="2:12" ht="13.5" x14ac:dyDescent="0.3">
      <c r="B6" s="1" t="s">
        <v>17</v>
      </c>
      <c r="C6" s="1">
        <v>50</v>
      </c>
      <c r="D6" s="1" t="s">
        <v>9</v>
      </c>
      <c r="E6" s="1"/>
      <c r="F6" s="1"/>
      <c r="G6" s="1"/>
    </row>
    <row r="7" spans="2:12" ht="13.5" x14ac:dyDescent="0.3">
      <c r="B7" s="1" t="s">
        <v>7</v>
      </c>
      <c r="C7" s="1">
        <f>C5*C6^3/12</f>
        <v>208333.33333333334</v>
      </c>
      <c r="D7" s="1" t="s">
        <v>8</v>
      </c>
      <c r="E7" s="1">
        <f>C7</f>
        <v>208333.33333333334</v>
      </c>
      <c r="F7" s="1" t="s">
        <v>8</v>
      </c>
      <c r="G7" s="1"/>
      <c r="H7" s="1"/>
      <c r="I7" s="1"/>
      <c r="J7" s="1"/>
      <c r="K7" s="1"/>
      <c r="L7" s="1"/>
    </row>
    <row r="8" spans="2:12" ht="13.5" x14ac:dyDescent="0.3">
      <c r="B8" s="1" t="s">
        <v>0</v>
      </c>
      <c r="C8" s="1">
        <v>5</v>
      </c>
      <c r="D8" s="1" t="s">
        <v>2</v>
      </c>
      <c r="E8" s="1">
        <f>C8*100</f>
        <v>500</v>
      </c>
      <c r="F8" s="1" t="s">
        <v>9</v>
      </c>
      <c r="G8" s="1"/>
      <c r="H8" s="1"/>
      <c r="I8" s="1"/>
      <c r="J8" s="1"/>
      <c r="K8" s="1"/>
      <c r="L8" s="1"/>
    </row>
    <row r="9" spans="2:12" ht="13.5" x14ac:dyDescent="0.3">
      <c r="B9" s="1" t="s">
        <v>1</v>
      </c>
      <c r="C9" s="1">
        <v>20000</v>
      </c>
      <c r="D9" s="1" t="s">
        <v>18</v>
      </c>
      <c r="E9" s="1">
        <f>C9*1000/100^2</f>
        <v>2000</v>
      </c>
      <c r="F9" s="1" t="s">
        <v>10</v>
      </c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 t="s">
        <v>12</v>
      </c>
      <c r="C11" s="1">
        <f>E9*E7/E8</f>
        <v>833333.33333333337</v>
      </c>
      <c r="D11" s="1" t="s">
        <v>13</v>
      </c>
      <c r="E11" s="1"/>
      <c r="F11" s="1"/>
      <c r="G11" s="1"/>
      <c r="H11" s="1"/>
      <c r="I11" s="1"/>
      <c r="J11" s="1"/>
      <c r="K11" s="1"/>
      <c r="L11" s="1"/>
    </row>
    <row r="12" spans="2:12" ht="13.5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13.5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2" ht="16" thickBot="1" x14ac:dyDescent="0.45">
      <c r="B14" s="1"/>
      <c r="C14" s="2" t="s">
        <v>14</v>
      </c>
      <c r="D14" s="5" t="s">
        <v>15</v>
      </c>
      <c r="E14" s="2" t="s">
        <v>16</v>
      </c>
      <c r="F14" s="5" t="s">
        <v>15</v>
      </c>
      <c r="G14" s="2"/>
      <c r="H14" s="5"/>
      <c r="I14" s="1"/>
      <c r="J14" s="1"/>
      <c r="K14" s="1"/>
      <c r="L14" s="1"/>
    </row>
    <row r="15" spans="2:12" ht="15.5" x14ac:dyDescent="0.4">
      <c r="B15" s="1"/>
      <c r="C15" s="44">
        <f>12/E8^2*C11</f>
        <v>40</v>
      </c>
      <c r="D15" s="45">
        <f>6/E8*C11</f>
        <v>10000</v>
      </c>
      <c r="E15" s="45">
        <f>-C15</f>
        <v>-40</v>
      </c>
      <c r="F15" s="46">
        <f>D15</f>
        <v>10000</v>
      </c>
      <c r="G15" s="2" t="s">
        <v>14</v>
      </c>
      <c r="H15" s="4"/>
      <c r="I15" s="2"/>
      <c r="J15" s="1"/>
    </row>
    <row r="16" spans="2:12" ht="15.5" x14ac:dyDescent="0.4">
      <c r="B16" s="3" t="s">
        <v>6</v>
      </c>
      <c r="C16" s="47">
        <f>D15</f>
        <v>10000</v>
      </c>
      <c r="D16" s="48">
        <f>4*C11</f>
        <v>3333333.3333333335</v>
      </c>
      <c r="E16" s="49">
        <f>-C16</f>
        <v>-10000</v>
      </c>
      <c r="F16" s="50">
        <f>D16/2</f>
        <v>1666666.6666666667</v>
      </c>
      <c r="G16" s="5" t="s">
        <v>15</v>
      </c>
      <c r="I16" s="2"/>
      <c r="J16" s="1"/>
    </row>
    <row r="17" spans="1:14" ht="15.5" x14ac:dyDescent="0.4">
      <c r="B17" s="1"/>
      <c r="C17" s="47">
        <f>E15</f>
        <v>-40</v>
      </c>
      <c r="D17" s="49">
        <f>E16</f>
        <v>-10000</v>
      </c>
      <c r="E17" s="4">
        <f>12/E8^2*C11</f>
        <v>40</v>
      </c>
      <c r="F17" s="16">
        <f>-6/E8*C11</f>
        <v>-10000</v>
      </c>
      <c r="G17" s="2" t="s">
        <v>16</v>
      </c>
      <c r="I17" s="5"/>
      <c r="J17" s="1"/>
    </row>
    <row r="18" spans="1:14" ht="16" thickBot="1" x14ac:dyDescent="0.45">
      <c r="B18" s="1"/>
      <c r="C18" s="51">
        <f>F15</f>
        <v>10000</v>
      </c>
      <c r="D18" s="52">
        <f>F16</f>
        <v>1666666.6666666667</v>
      </c>
      <c r="E18" s="18">
        <f>F17</f>
        <v>-10000</v>
      </c>
      <c r="F18" s="23">
        <f>4*C11</f>
        <v>3333333.3333333335</v>
      </c>
      <c r="G18" s="5" t="s">
        <v>15</v>
      </c>
      <c r="H18" s="4"/>
      <c r="I18" s="2"/>
      <c r="J18" s="1"/>
    </row>
    <row r="19" spans="1:14" ht="13.5" x14ac:dyDescent="0.3">
      <c r="B19" s="1"/>
      <c r="C19" s="4"/>
      <c r="F19" s="4"/>
      <c r="I19" s="2"/>
      <c r="J19" s="1"/>
      <c r="K19" s="1"/>
      <c r="L19" s="1"/>
    </row>
    <row r="20" spans="1:14" ht="13.5" x14ac:dyDescent="0.3">
      <c r="A20" s="1"/>
      <c r="B20" s="1"/>
      <c r="C20" s="4"/>
      <c r="D20" s="1"/>
      <c r="E20" s="1"/>
      <c r="F20" s="4"/>
      <c r="G20" s="1"/>
      <c r="H20" s="1"/>
      <c r="I20" s="2"/>
      <c r="J20" s="1"/>
      <c r="K20" s="1"/>
      <c r="L20" s="1"/>
      <c r="M20" s="1"/>
      <c r="N20" s="1"/>
    </row>
    <row r="21" spans="1:14" ht="13.5" x14ac:dyDescent="0.3">
      <c r="A21" s="1"/>
      <c r="B21" s="1" t="s">
        <v>25</v>
      </c>
      <c r="C21" s="4">
        <v>-0.1</v>
      </c>
      <c r="D21" s="1" t="s">
        <v>11</v>
      </c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3.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3.5" x14ac:dyDescent="0.3">
      <c r="A23" s="1"/>
      <c r="B23" s="2" t="s">
        <v>24</v>
      </c>
      <c r="C23" s="5" t="s">
        <v>19</v>
      </c>
      <c r="D23" s="2" t="s">
        <v>26</v>
      </c>
      <c r="E23" s="2" t="s">
        <v>20</v>
      </c>
      <c r="F23" s="2" t="s">
        <v>22</v>
      </c>
      <c r="G23" s="2" t="s">
        <v>21</v>
      </c>
      <c r="H23" s="2" t="s">
        <v>23</v>
      </c>
      <c r="I23" s="2" t="s">
        <v>25</v>
      </c>
      <c r="J23" s="1"/>
      <c r="K23" s="1"/>
      <c r="L23" s="1"/>
      <c r="M23" s="1"/>
      <c r="N23" s="1"/>
    </row>
    <row r="24" spans="1:14" ht="13.5" x14ac:dyDescent="0.3">
      <c r="A24" s="1"/>
      <c r="B24" s="2">
        <v>1</v>
      </c>
      <c r="C24" s="2">
        <v>0</v>
      </c>
      <c r="D24" s="2">
        <v>2</v>
      </c>
      <c r="E24" s="11">
        <f>1/4*(2-3*C24+C24^3)</f>
        <v>0.5</v>
      </c>
      <c r="F24" s="11">
        <f>1/4*(1-C24-C24^2+C24^3)</f>
        <v>0.25</v>
      </c>
      <c r="G24" s="11">
        <f>1/4*(2+3*C24-C24^3)</f>
        <v>0.5</v>
      </c>
      <c r="H24" s="11">
        <f>1/4*(-1-C24+C24^2+C24^3)</f>
        <v>-0.25</v>
      </c>
      <c r="I24" s="1">
        <v>-0.01</v>
      </c>
      <c r="J24" s="1"/>
      <c r="K24" s="1"/>
      <c r="L24" s="1"/>
      <c r="M24" s="1"/>
      <c r="N24" s="1"/>
    </row>
    <row r="25" spans="1:14" ht="13.5" x14ac:dyDescent="0.3">
      <c r="A25" s="1"/>
      <c r="B25" s="2">
        <v>2</v>
      </c>
      <c r="C25" s="2">
        <v>-0.57735026919999999</v>
      </c>
      <c r="D25" s="2">
        <v>1</v>
      </c>
      <c r="E25" s="11">
        <f>1/4*(2-3*C25+C25^3)</f>
        <v>0.8849001794649376</v>
      </c>
      <c r="F25" s="11">
        <f>1/4*(1-C25-C25^2+C25^3)</f>
        <v>0.26289171152860957</v>
      </c>
      <c r="G25" s="11">
        <f>1/4*(2+3*C25-C25^3)</f>
        <v>0.1150998205350624</v>
      </c>
      <c r="H25" s="11">
        <f>1/4*(-1-C25+C25^2+C25^3)</f>
        <v>-7.0441621798734255E-2</v>
      </c>
      <c r="I25" s="1">
        <f>-$C$21/2*C25+$C$21/2</f>
        <v>-7.8867513460000011E-2</v>
      </c>
      <c r="J25" s="1"/>
      <c r="K25" s="1"/>
      <c r="L25" s="1"/>
      <c r="M25" s="1"/>
      <c r="N25" s="1"/>
    </row>
    <row r="26" spans="1:14" ht="13.5" x14ac:dyDescent="0.3">
      <c r="A26" s="1"/>
      <c r="B26" s="2"/>
      <c r="C26" s="2">
        <v>0.57735026919999999</v>
      </c>
      <c r="D26" s="2">
        <v>1</v>
      </c>
      <c r="E26" s="11">
        <f>1/4*(2-3*C26+C26^3)</f>
        <v>0.1150998205350624</v>
      </c>
      <c r="F26" s="11">
        <f>1/4*(1-C26-C26^2+C26^3)</f>
        <v>7.0441621798734255E-2</v>
      </c>
      <c r="G26" s="11">
        <f>1/4*(2+3*C26-C26^3)</f>
        <v>0.8849001794649376</v>
      </c>
      <c r="H26" s="11">
        <f>1/4*(-1-C26+C26^2+C26^3)</f>
        <v>-0.26289171152860957</v>
      </c>
      <c r="I26" s="1">
        <f>-$C$21/2*C26+$C$21/2</f>
        <v>-2.1132486540000002E-2</v>
      </c>
      <c r="J26" s="1"/>
      <c r="K26" s="1"/>
      <c r="L26" s="1"/>
      <c r="M26" s="1"/>
      <c r="N26" s="1"/>
    </row>
    <row r="27" spans="1:14" ht="13.5" x14ac:dyDescent="0.3">
      <c r="A27" s="1"/>
      <c r="B27" s="2"/>
      <c r="C27" s="2"/>
      <c r="D27" s="2"/>
      <c r="E27" s="2"/>
      <c r="F27" s="2"/>
      <c r="G27" s="2"/>
      <c r="H27" s="2"/>
      <c r="I27" s="1"/>
      <c r="J27" s="1"/>
      <c r="K27" s="1"/>
      <c r="L27" s="1"/>
      <c r="M27" s="1"/>
      <c r="N27" s="1"/>
    </row>
    <row r="28" spans="1:14" ht="13.5" x14ac:dyDescent="0.3">
      <c r="A28" s="1"/>
      <c r="I28" s="1"/>
      <c r="J28" s="1"/>
      <c r="K28" s="1"/>
      <c r="L28" s="1"/>
      <c r="M28" s="1"/>
      <c r="N28" s="1"/>
    </row>
    <row r="29" spans="1:14" ht="14" thickBot="1" x14ac:dyDescent="0.35">
      <c r="A29" s="1"/>
      <c r="I29" s="1"/>
      <c r="J29" s="1"/>
      <c r="K29" s="1"/>
      <c r="L29" s="1"/>
      <c r="M29" s="1"/>
      <c r="N29" s="1"/>
    </row>
    <row r="30" spans="1:14" ht="14" thickBot="1" x14ac:dyDescent="0.35">
      <c r="A30" s="1"/>
      <c r="B30" s="2" t="s">
        <v>25</v>
      </c>
      <c r="C30" s="1" t="s">
        <v>27</v>
      </c>
      <c r="D30" s="9" t="s">
        <v>29</v>
      </c>
      <c r="E30" s="20">
        <f>$E$8/2*($C$21*E24*$D$24)</f>
        <v>-25</v>
      </c>
      <c r="F30" s="21">
        <f>$E$8/2*($C$21*F24*$D$24)</f>
        <v>-12.5</v>
      </c>
      <c r="G30" s="21">
        <f>$E$8/2*($C$21*G24*$D$24)</f>
        <v>-25</v>
      </c>
      <c r="H30" s="22">
        <f>$E$8/2*($C$21*H24*$D$24)</f>
        <v>12.5</v>
      </c>
      <c r="I30" s="1"/>
      <c r="J30" s="1"/>
      <c r="K30" s="1"/>
      <c r="L30" s="1"/>
      <c r="M30" s="1"/>
      <c r="N30" s="1"/>
    </row>
    <row r="31" spans="1:14" ht="14" thickBot="1" x14ac:dyDescent="0.35">
      <c r="A31" s="1"/>
      <c r="B31" s="2"/>
      <c r="C31" s="2"/>
      <c r="D31" s="9"/>
      <c r="E31" s="2"/>
      <c r="F31" s="2"/>
      <c r="G31" s="2"/>
      <c r="H31" s="2"/>
      <c r="I31" s="1"/>
      <c r="J31" s="1"/>
      <c r="K31" s="1"/>
      <c r="L31" s="1"/>
      <c r="M31" s="1"/>
      <c r="N31" s="1"/>
    </row>
    <row r="32" spans="1:14" ht="14" thickBot="1" x14ac:dyDescent="0.35">
      <c r="A32" s="1"/>
      <c r="B32" s="2" t="s">
        <v>25</v>
      </c>
      <c r="C32" s="43" t="s">
        <v>28</v>
      </c>
      <c r="D32" s="9" t="s">
        <v>29</v>
      </c>
      <c r="E32" s="20">
        <f>$E$8/2*($I$25*E25*$D$25+$I$26*E26*$D$26)</f>
        <v>-18.055555555730251</v>
      </c>
      <c r="F32" s="21">
        <f>$E$8/2*($I$25*F25*$D$25+$I$26*F26*$D$26)</f>
        <v>-5.5555555555056442</v>
      </c>
      <c r="G32" s="21">
        <f>$E$8/2*($I$25*G25*$D$25+$I$26*G26*$D$26)</f>
        <v>-6.9444444442697506</v>
      </c>
      <c r="H32" s="22">
        <f>$E$8/2*($I$25*H25*$D$25+$I$26*H26*$D$26)</f>
        <v>2.7777777776779522</v>
      </c>
      <c r="I32" s="1"/>
      <c r="J32" s="1"/>
      <c r="K32" s="1"/>
      <c r="L32" s="1"/>
      <c r="M32" s="1"/>
      <c r="N32" s="1"/>
    </row>
    <row r="33" spans="1:14" ht="13.5" x14ac:dyDescent="0.3">
      <c r="A33" s="1"/>
      <c r="B33" s="2"/>
      <c r="C33" s="2"/>
      <c r="D33" s="2"/>
      <c r="E33" s="2"/>
      <c r="F33" s="2"/>
      <c r="G33" s="2"/>
      <c r="H33" s="2"/>
      <c r="I33" s="1"/>
      <c r="J33" s="1"/>
      <c r="K33" s="1"/>
      <c r="L33" s="1"/>
      <c r="M33" s="1"/>
      <c r="N33" s="1"/>
    </row>
    <row r="34" spans="1:14" ht="13.5" x14ac:dyDescent="0.3">
      <c r="A34" s="1"/>
      <c r="B34" s="2"/>
      <c r="C34" s="2"/>
      <c r="D34" s="2"/>
      <c r="E34" s="2"/>
      <c r="F34" s="2"/>
      <c r="G34" s="2"/>
      <c r="H34" s="2"/>
      <c r="I34" s="1"/>
      <c r="J34" s="1"/>
      <c r="K34" s="1"/>
      <c r="L34" s="1"/>
      <c r="M34" s="1"/>
      <c r="N34" s="1"/>
    </row>
    <row r="35" spans="1:14" ht="14" thickBot="1" x14ac:dyDescent="0.35">
      <c r="A35" s="1"/>
      <c r="B35" s="2"/>
      <c r="C35" s="2"/>
      <c r="D35" s="2"/>
      <c r="E35" s="2"/>
      <c r="F35" s="2"/>
      <c r="G35" s="2"/>
      <c r="H35" s="2"/>
      <c r="I35" s="1"/>
      <c r="J35" s="1"/>
      <c r="K35" s="1"/>
      <c r="L35" s="1"/>
      <c r="M35" s="1"/>
      <c r="N35" s="1"/>
    </row>
    <row r="36" spans="1:14" ht="13.5" x14ac:dyDescent="0.3">
      <c r="A36" s="1"/>
      <c r="B36" s="1"/>
      <c r="C36" s="12">
        <f>E17</f>
        <v>40</v>
      </c>
      <c r="D36" s="14">
        <f>F17</f>
        <v>-10000</v>
      </c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4" thickBot="1" x14ac:dyDescent="0.35">
      <c r="A37" s="1"/>
      <c r="B37" s="1" t="s">
        <v>4</v>
      </c>
      <c r="C37" s="17">
        <f>E18</f>
        <v>-10000</v>
      </c>
      <c r="D37" s="23">
        <f>F18</f>
        <v>3333333.3333333335</v>
      </c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3.5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4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3.5" x14ac:dyDescent="0.3">
      <c r="A40" s="1"/>
      <c r="B40" s="1"/>
      <c r="C40" s="12">
        <f t="array" ref="C40:D41">MINVERSE(C36:D37)</f>
        <v>9.9999999999999978E-2</v>
      </c>
      <c r="D40" s="14">
        <v>2.9999999999999992E-4</v>
      </c>
      <c r="E40" s="4"/>
      <c r="F40" s="24">
        <f t="array" ref="F40:F41">MMULT(C40:D41,F44:F45)</f>
        <v>-6.4962499999999981</v>
      </c>
      <c r="G40" s="4"/>
      <c r="H40" s="24">
        <f t="array" ref="H40:H41">MMULT(C40:D41,H44:H45)</f>
        <v>-4.6936111110936709</v>
      </c>
      <c r="I40" s="4"/>
      <c r="J40" s="1"/>
      <c r="K40" s="1"/>
      <c r="L40" s="1"/>
      <c r="M40" s="1"/>
      <c r="N40" s="1"/>
    </row>
    <row r="41" spans="1:14" ht="14" thickBot="1" x14ac:dyDescent="0.35">
      <c r="A41" s="1"/>
      <c r="B41" s="1" t="s">
        <v>30</v>
      </c>
      <c r="C41" s="17">
        <v>2.9999999999999992E-4</v>
      </c>
      <c r="D41" s="19">
        <v>1.1999999999999997E-6</v>
      </c>
      <c r="E41" s="4"/>
      <c r="F41" s="26">
        <v>-1.9484999999999995E-2</v>
      </c>
      <c r="G41" s="4"/>
      <c r="H41" s="26">
        <v>-1.4079999999947707E-2</v>
      </c>
      <c r="I41" s="4"/>
      <c r="J41" s="1"/>
      <c r="K41" s="1"/>
      <c r="L41" s="1"/>
      <c r="M41" s="1"/>
      <c r="N41" s="1"/>
    </row>
    <row r="42" spans="1:14" ht="13.5" x14ac:dyDescent="0.3">
      <c r="A42" s="1"/>
      <c r="B42" s="1"/>
      <c r="C42" s="4"/>
      <c r="D42" s="4"/>
      <c r="E42" s="4"/>
      <c r="F42" s="4"/>
      <c r="G42" s="4"/>
      <c r="H42" s="4"/>
      <c r="I42" s="4"/>
      <c r="J42" s="1"/>
      <c r="K42" s="1"/>
      <c r="L42" s="1"/>
      <c r="M42" s="1"/>
      <c r="N42" s="1"/>
    </row>
    <row r="43" spans="1:14" ht="14" thickBot="1" x14ac:dyDescent="0.35">
      <c r="A43" s="1"/>
      <c r="B43" s="1"/>
      <c r="C43" s="4"/>
      <c r="D43" s="4"/>
      <c r="E43" s="4"/>
      <c r="F43" s="4"/>
      <c r="G43" s="4"/>
      <c r="H43" s="4"/>
      <c r="I43" s="4"/>
      <c r="J43" s="1"/>
      <c r="K43" s="1"/>
      <c r="L43" s="1"/>
      <c r="M43" s="1"/>
      <c r="N43" s="1"/>
    </row>
    <row r="44" spans="1:14" ht="13.5" x14ac:dyDescent="0.3">
      <c r="A44" s="1"/>
      <c r="B44" s="1"/>
      <c r="C44" s="4">
        <v>-40</v>
      </c>
      <c r="D44" s="4"/>
      <c r="E44" s="4"/>
      <c r="F44" s="24">
        <f>C44+C46</f>
        <v>-65</v>
      </c>
      <c r="G44" s="4"/>
      <c r="H44" s="24">
        <f>C44+D46</f>
        <v>-46.944444444269749</v>
      </c>
      <c r="I44" s="4"/>
      <c r="J44" s="1"/>
      <c r="K44" s="1"/>
      <c r="L44" s="1"/>
      <c r="M44" s="1"/>
      <c r="N44" s="1"/>
    </row>
    <row r="45" spans="1:14" ht="14" thickBot="1" x14ac:dyDescent="0.35">
      <c r="A45" s="1"/>
      <c r="B45" s="1"/>
      <c r="C45" s="4"/>
      <c r="D45" s="4"/>
      <c r="E45" s="4"/>
      <c r="F45" s="25">
        <f>C47</f>
        <v>12.5</v>
      </c>
      <c r="G45" s="4"/>
      <c r="H45" s="25">
        <f>D47</f>
        <v>2.7777777776779522</v>
      </c>
      <c r="I45" s="4"/>
      <c r="J45" s="1"/>
      <c r="K45" s="1"/>
      <c r="L45" s="1"/>
      <c r="M45" s="1"/>
      <c r="N45" s="1"/>
    </row>
    <row r="46" spans="1:14" ht="13.5" x14ac:dyDescent="0.3">
      <c r="A46" s="1"/>
      <c r="B46" s="1"/>
      <c r="C46" s="4">
        <f>G30</f>
        <v>-25</v>
      </c>
      <c r="D46" s="4">
        <f>G32</f>
        <v>-6.9444444442697506</v>
      </c>
      <c r="E46" s="4"/>
      <c r="F46" s="4"/>
      <c r="G46" s="4"/>
      <c r="H46" s="4"/>
      <c r="I46" s="4"/>
      <c r="J46" s="1"/>
      <c r="K46" s="1"/>
      <c r="L46" s="1"/>
      <c r="M46" s="1"/>
      <c r="N46" s="1"/>
    </row>
    <row r="47" spans="1:14" ht="13.5" x14ac:dyDescent="0.3">
      <c r="A47" s="1"/>
      <c r="B47" s="1"/>
      <c r="C47" s="4">
        <f>H30</f>
        <v>12.5</v>
      </c>
      <c r="D47" s="4">
        <f>H32</f>
        <v>2.7777777776779522</v>
      </c>
      <c r="E47" s="4"/>
      <c r="F47" s="4" t="s">
        <v>32</v>
      </c>
      <c r="G47" s="4"/>
      <c r="H47" s="4" t="s">
        <v>33</v>
      </c>
      <c r="I47" s="4"/>
      <c r="J47" s="1"/>
      <c r="K47" s="1"/>
      <c r="L47" s="1"/>
      <c r="M47" s="1"/>
      <c r="N47" s="1"/>
    </row>
    <row r="48" spans="1:14" ht="13.5" x14ac:dyDescent="0.3">
      <c r="A48" s="1"/>
      <c r="B48" s="1"/>
      <c r="C48" s="4"/>
      <c r="D48" s="4"/>
      <c r="E48" s="4"/>
      <c r="F48" s="4"/>
      <c r="G48" s="4"/>
      <c r="H48" s="4"/>
      <c r="I48" s="4"/>
      <c r="J48" s="1"/>
      <c r="K48" s="1"/>
      <c r="L48" s="1"/>
      <c r="M48" s="1"/>
      <c r="N48" s="1"/>
    </row>
    <row r="49" spans="1:14" ht="13.5" x14ac:dyDescent="0.3">
      <c r="A49" s="1"/>
      <c r="B49" s="1"/>
      <c r="C49" s="4"/>
      <c r="D49" s="4"/>
      <c r="E49" s="4"/>
      <c r="F49" s="4"/>
      <c r="G49" s="4"/>
      <c r="H49" s="4"/>
      <c r="I49" s="4"/>
      <c r="J49" s="1"/>
      <c r="K49" s="1"/>
      <c r="L49" s="1"/>
      <c r="M49" s="1"/>
      <c r="N49" s="1"/>
    </row>
    <row r="50" spans="1:14" ht="13.5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3.5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3.5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3.5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3.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3.5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3.5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3.5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3.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3.5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3.5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3.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3.5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3.5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3.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3.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3.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3.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3.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3.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3.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3.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3.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3.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3.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3.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3.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3.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3.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3.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3.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3.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3.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3.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3.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3.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3.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3.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3.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3.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3.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3.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3.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3.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3.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3.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3.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3.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3.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3.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3.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3.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3.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3.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3.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3.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3.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3.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3.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3.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3.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3.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3.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3.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3.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3.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3.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3.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3.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3.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3.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3.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3.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3.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3.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3.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3.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3.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3.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3.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3.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3.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3.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3.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3.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3.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3.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3.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3.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3.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3.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3.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3.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3.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3.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3.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3.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3.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3.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3.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3.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3.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3.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3.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3.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3.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3.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3.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3.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3.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3.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3.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3.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3.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3.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3.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3.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3.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3.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3.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3.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3.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3.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3.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3.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3.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3.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3.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3.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3.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3.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3.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3.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3.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3.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3.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3.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3.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3.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3.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3.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3.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3.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3.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3.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3.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3.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3.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3.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3.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3.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3.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3.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3.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3.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3.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3.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3.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3.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3.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3.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3.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3.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3.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3.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3.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3.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3.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3.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3.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3.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3.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3.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3.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3.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3.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3.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3.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3.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3.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3.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3.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3.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3.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3.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3.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3.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3.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3.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3.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</sheetData>
  <phoneticPr fontId="1" type="noConversion"/>
  <pageMargins left="0.75" right="0.75" top="1" bottom="1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53"/>
  <sheetViews>
    <sheetView tabSelected="1" zoomScale="160" zoomScaleNormal="160" workbookViewId="0">
      <selection activeCell="C8" sqref="C8"/>
    </sheetView>
  </sheetViews>
  <sheetFormatPr baseColWidth="10" defaultRowHeight="12.5" x14ac:dyDescent="0.25"/>
  <cols>
    <col min="1" max="1" width="6.7265625" customWidth="1"/>
    <col min="3" max="8" width="11.26953125" customWidth="1"/>
    <col min="9" max="12" width="8.7265625" customWidth="1"/>
  </cols>
  <sheetData>
    <row r="2" spans="2:12" ht="17.5" x14ac:dyDescent="0.35">
      <c r="B2" s="30" t="s">
        <v>31</v>
      </c>
    </row>
    <row r="3" spans="2:12" s="1" customFormat="1" ht="13.5" x14ac:dyDescent="0.3"/>
    <row r="4" spans="2:12" s="1" customFormat="1" ht="13.5" x14ac:dyDescent="0.3">
      <c r="B4" s="1" t="s">
        <v>34</v>
      </c>
      <c r="C4" s="1">
        <v>2</v>
      </c>
      <c r="D4" s="1" t="s">
        <v>35</v>
      </c>
    </row>
    <row r="5" spans="2:12" ht="13.5" x14ac:dyDescent="0.3">
      <c r="B5" s="1" t="s">
        <v>3</v>
      </c>
      <c r="C5" s="1">
        <v>20</v>
      </c>
      <c r="D5" s="1" t="s">
        <v>9</v>
      </c>
      <c r="E5" s="1"/>
      <c r="F5" s="1"/>
      <c r="G5" s="1"/>
    </row>
    <row r="6" spans="2:12" ht="13.5" x14ac:dyDescent="0.3">
      <c r="B6" s="1" t="s">
        <v>17</v>
      </c>
      <c r="C6" s="1">
        <v>50</v>
      </c>
      <c r="D6" s="1" t="s">
        <v>9</v>
      </c>
      <c r="E6" s="1"/>
      <c r="F6" s="1"/>
      <c r="G6" s="1"/>
    </row>
    <row r="7" spans="2:12" ht="13.5" x14ac:dyDescent="0.3">
      <c r="B7" s="1" t="s">
        <v>7</v>
      </c>
      <c r="C7" s="1">
        <f>C5*C6^3/12</f>
        <v>208333.33333333334</v>
      </c>
      <c r="D7" s="1" t="s">
        <v>8</v>
      </c>
      <c r="E7" s="1">
        <f>C7</f>
        <v>208333.33333333334</v>
      </c>
      <c r="F7" s="1" t="s">
        <v>8</v>
      </c>
      <c r="G7" s="1"/>
      <c r="H7" s="1"/>
      <c r="I7" s="1"/>
      <c r="J7" s="1"/>
      <c r="K7" s="1"/>
      <c r="L7" s="1"/>
    </row>
    <row r="8" spans="2:12" ht="13.5" x14ac:dyDescent="0.3">
      <c r="B8" s="1" t="s">
        <v>0</v>
      </c>
      <c r="C8" s="1">
        <v>2.5</v>
      </c>
      <c r="D8" s="1" t="s">
        <v>2</v>
      </c>
      <c r="E8" s="1">
        <f>C8*100</f>
        <v>250</v>
      </c>
      <c r="F8" s="1" t="s">
        <v>9</v>
      </c>
      <c r="G8" s="1"/>
      <c r="H8" s="1"/>
      <c r="I8" s="1"/>
      <c r="J8" s="1"/>
      <c r="K8" s="1"/>
      <c r="L8" s="1"/>
    </row>
    <row r="9" spans="2:12" ht="13.5" x14ac:dyDescent="0.3">
      <c r="B9" s="1" t="s">
        <v>1</v>
      </c>
      <c r="C9" s="1">
        <v>20000</v>
      </c>
      <c r="D9" s="1" t="s">
        <v>18</v>
      </c>
      <c r="E9" s="1">
        <f>C9*1000/100^2</f>
        <v>2000</v>
      </c>
      <c r="F9" s="1" t="s">
        <v>10</v>
      </c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 t="s">
        <v>12</v>
      </c>
      <c r="C11" s="1">
        <f>E9*E7/E8</f>
        <v>1666666.6666666667</v>
      </c>
      <c r="D11" s="1" t="s">
        <v>13</v>
      </c>
      <c r="E11" s="1"/>
      <c r="F11" s="1"/>
      <c r="G11" s="1"/>
      <c r="H11" s="1"/>
      <c r="I11" s="1"/>
      <c r="J11" s="1"/>
      <c r="K11" s="1"/>
      <c r="L11" s="1"/>
    </row>
    <row r="12" spans="2:12" ht="13.5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13.5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2" ht="16" thickBot="1" x14ac:dyDescent="0.45">
      <c r="B14" s="1"/>
      <c r="C14" s="2" t="s">
        <v>14</v>
      </c>
      <c r="D14" s="5" t="s">
        <v>15</v>
      </c>
      <c r="E14" s="2" t="s">
        <v>16</v>
      </c>
      <c r="F14" s="5" t="s">
        <v>15</v>
      </c>
      <c r="G14" s="2"/>
      <c r="H14" s="5"/>
      <c r="I14" s="1"/>
      <c r="J14" s="1"/>
      <c r="K14" s="1"/>
      <c r="L14" s="1"/>
    </row>
    <row r="15" spans="2:12" ht="15.5" x14ac:dyDescent="0.4">
      <c r="B15" s="1"/>
      <c r="C15" s="12">
        <f>12/E8^2*C11</f>
        <v>320</v>
      </c>
      <c r="D15" s="13">
        <f>6/E8*C11</f>
        <v>40000</v>
      </c>
      <c r="E15" s="13">
        <f>-C15</f>
        <v>-320</v>
      </c>
      <c r="F15" s="14">
        <f>D15</f>
        <v>40000</v>
      </c>
      <c r="G15" s="2" t="s">
        <v>14</v>
      </c>
      <c r="H15" s="4"/>
      <c r="I15" s="2"/>
      <c r="J15" s="1"/>
    </row>
    <row r="16" spans="2:12" ht="15.5" x14ac:dyDescent="0.4">
      <c r="B16" s="3" t="s">
        <v>6</v>
      </c>
      <c r="C16" s="15">
        <f>D15</f>
        <v>40000</v>
      </c>
      <c r="D16" s="8">
        <f>4*C11</f>
        <v>6666666.666666667</v>
      </c>
      <c r="E16" s="4">
        <f>-C16</f>
        <v>-40000</v>
      </c>
      <c r="F16" s="28">
        <f>D16/2</f>
        <v>3333333.3333333335</v>
      </c>
      <c r="G16" s="5" t="s">
        <v>15</v>
      </c>
      <c r="I16" s="2"/>
      <c r="J16" s="1"/>
    </row>
    <row r="17" spans="1:14" ht="15.5" x14ac:dyDescent="0.4">
      <c r="B17" s="1"/>
      <c r="C17" s="15">
        <f>E15</f>
        <v>-320</v>
      </c>
      <c r="D17" s="4">
        <f>E16</f>
        <v>-40000</v>
      </c>
      <c r="E17" s="4">
        <f>12/E8^2*C11</f>
        <v>320</v>
      </c>
      <c r="F17" s="16">
        <f>-6/E8*C11</f>
        <v>-40000</v>
      </c>
      <c r="G17" s="2" t="s">
        <v>16</v>
      </c>
      <c r="I17" s="5"/>
      <c r="J17" s="1"/>
    </row>
    <row r="18" spans="1:14" ht="16" thickBot="1" x14ac:dyDescent="0.45">
      <c r="B18" s="1"/>
      <c r="C18" s="17">
        <f>F15</f>
        <v>40000</v>
      </c>
      <c r="D18" s="29">
        <f>F16</f>
        <v>3333333.3333333335</v>
      </c>
      <c r="E18" s="18">
        <f>F17</f>
        <v>-40000</v>
      </c>
      <c r="F18" s="23">
        <f>4*C11</f>
        <v>6666666.666666667</v>
      </c>
      <c r="G18" s="5" t="s">
        <v>15</v>
      </c>
      <c r="H18" s="4"/>
      <c r="I18" s="2"/>
      <c r="J18" s="1"/>
    </row>
    <row r="19" spans="1:14" ht="13.5" x14ac:dyDescent="0.3">
      <c r="B19" s="1"/>
      <c r="C19" s="4"/>
      <c r="F19" s="4"/>
      <c r="I19" s="2"/>
      <c r="J19" s="1"/>
      <c r="K19" s="1"/>
      <c r="L19" s="1"/>
    </row>
    <row r="20" spans="1:14" ht="13.5" x14ac:dyDescent="0.3">
      <c r="A20" s="1"/>
      <c r="B20" s="1"/>
      <c r="C20" s="4"/>
      <c r="D20" s="1"/>
      <c r="E20" s="1"/>
      <c r="F20" s="4"/>
      <c r="G20" s="1"/>
      <c r="H20" s="1"/>
      <c r="I20" s="2"/>
      <c r="J20" s="1"/>
      <c r="K20" s="1"/>
      <c r="L20" s="1"/>
      <c r="M20" s="1"/>
      <c r="N20" s="1"/>
    </row>
    <row r="21" spans="1:14" ht="13.5" x14ac:dyDescent="0.3">
      <c r="A21" s="1"/>
      <c r="B21" s="1" t="s">
        <v>25</v>
      </c>
      <c r="C21" s="4">
        <v>-0.1</v>
      </c>
      <c r="D21" s="1" t="s">
        <v>11</v>
      </c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3.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3.5" x14ac:dyDescent="0.3">
      <c r="A23" s="1"/>
      <c r="B23" s="2" t="s">
        <v>24</v>
      </c>
      <c r="C23" s="5" t="s">
        <v>19</v>
      </c>
      <c r="D23" s="2" t="s">
        <v>26</v>
      </c>
      <c r="E23" s="2" t="s">
        <v>20</v>
      </c>
      <c r="F23" s="2" t="s">
        <v>22</v>
      </c>
      <c r="G23" s="2" t="s">
        <v>21</v>
      </c>
      <c r="H23" s="2" t="s">
        <v>23</v>
      </c>
      <c r="I23" s="2" t="s">
        <v>25</v>
      </c>
      <c r="J23" s="1"/>
      <c r="K23" s="1"/>
      <c r="L23" s="1"/>
      <c r="M23" s="1"/>
      <c r="N23" s="1"/>
    </row>
    <row r="24" spans="1:14" ht="13.5" x14ac:dyDescent="0.3">
      <c r="A24" s="1"/>
      <c r="B24" s="2">
        <v>1</v>
      </c>
      <c r="C24" s="2">
        <v>0</v>
      </c>
      <c r="D24" s="2">
        <v>2</v>
      </c>
      <c r="E24" s="11">
        <f>1/4*(2-3*C24+C24^3)</f>
        <v>0.5</v>
      </c>
      <c r="F24" s="11">
        <f>1/4*(1-C24-C24^2+C24^3)</f>
        <v>0.25</v>
      </c>
      <c r="G24" s="11">
        <f>1/4*(2+3*C24-C24^3)</f>
        <v>0.5</v>
      </c>
      <c r="H24" s="11">
        <f>1/4*(-1-C24+C24^2+C24^3)</f>
        <v>-0.25</v>
      </c>
      <c r="I24" s="1">
        <v>-0.01</v>
      </c>
      <c r="J24" s="1"/>
      <c r="K24" s="1"/>
      <c r="L24" s="1"/>
      <c r="M24" s="1"/>
      <c r="N24" s="1"/>
    </row>
    <row r="25" spans="1:14" ht="13.5" x14ac:dyDescent="0.3">
      <c r="A25" s="1"/>
      <c r="B25" s="2">
        <v>2</v>
      </c>
      <c r="C25" s="2">
        <v>-0.57735026919999999</v>
      </c>
      <c r="D25" s="2">
        <v>1</v>
      </c>
      <c r="E25" s="11">
        <f>1/4*(2-3*C25+C25^3)</f>
        <v>0.8849001794649376</v>
      </c>
      <c r="F25" s="11">
        <f>1/4*(1-C25-C25^2+C25^3)</f>
        <v>0.26289171152860957</v>
      </c>
      <c r="G25" s="11">
        <f>1/4*(2+3*C25-C25^3)</f>
        <v>0.1150998205350624</v>
      </c>
      <c r="H25" s="11">
        <f>1/4*(-1-C25+C25^2+C25^3)</f>
        <v>-7.0441621798734255E-2</v>
      </c>
      <c r="I25" s="1">
        <f>-$C$21/2*C25+$C$21/2</f>
        <v>-7.8867513460000011E-2</v>
      </c>
      <c r="J25" s="1"/>
      <c r="K25" s="1"/>
      <c r="L25" s="1"/>
      <c r="M25" s="1"/>
      <c r="N25" s="1"/>
    </row>
    <row r="26" spans="1:14" ht="13.5" x14ac:dyDescent="0.3">
      <c r="A26" s="1"/>
      <c r="B26" s="2"/>
      <c r="C26" s="42">
        <v>0.57735026919999999</v>
      </c>
      <c r="D26" s="2">
        <v>1</v>
      </c>
      <c r="E26" s="11">
        <f>1/4*(2-3*C26+C26^3)</f>
        <v>0.1150998205350624</v>
      </c>
      <c r="F26" s="11">
        <f>1/4*(1-C26-C26^2+C26^3)</f>
        <v>7.0441621798734255E-2</v>
      </c>
      <c r="G26" s="11">
        <f>1/4*(2+3*C26-C26^3)</f>
        <v>0.8849001794649376</v>
      </c>
      <c r="H26" s="11">
        <f>1/4*(-1-C26+C26^2+C26^3)</f>
        <v>-0.26289171152860957</v>
      </c>
      <c r="I26" s="1">
        <f>-$C$21/2*C26+$C$21/2</f>
        <v>-2.1132486540000002E-2</v>
      </c>
      <c r="J26" s="1"/>
      <c r="K26" s="1"/>
      <c r="L26" s="1"/>
      <c r="M26" s="1"/>
      <c r="N26" s="1"/>
    </row>
    <row r="27" spans="1:14" ht="13.5" x14ac:dyDescent="0.3">
      <c r="A27" s="1"/>
      <c r="B27" s="2"/>
      <c r="C27" s="2"/>
      <c r="D27" s="2"/>
      <c r="E27" s="2"/>
      <c r="F27" s="2"/>
      <c r="G27" s="2"/>
      <c r="H27" s="2"/>
      <c r="I27" s="1"/>
      <c r="J27" s="1"/>
      <c r="K27" s="1"/>
      <c r="L27" s="1"/>
      <c r="M27" s="1"/>
      <c r="N27" s="1"/>
    </row>
    <row r="28" spans="1:14" ht="13.5" x14ac:dyDescent="0.3">
      <c r="A28" s="1"/>
      <c r="I28" s="1"/>
      <c r="J28" s="1"/>
      <c r="K28" s="1"/>
      <c r="L28" s="1"/>
      <c r="M28" s="1"/>
      <c r="N28" s="1"/>
    </row>
    <row r="29" spans="1:14" ht="14" thickBot="1" x14ac:dyDescent="0.35">
      <c r="A29" s="1"/>
      <c r="I29" s="1"/>
      <c r="J29" s="1"/>
      <c r="K29" s="1"/>
      <c r="L29" s="1"/>
      <c r="M29" s="1"/>
      <c r="N29" s="1"/>
    </row>
    <row r="30" spans="1:14" ht="14" thickBot="1" x14ac:dyDescent="0.35">
      <c r="A30" s="1"/>
      <c r="B30" s="2" t="s">
        <v>25</v>
      </c>
      <c r="C30" s="1" t="s">
        <v>27</v>
      </c>
      <c r="D30" s="9" t="s">
        <v>29</v>
      </c>
      <c r="E30" s="20">
        <f>$E$8/2*($C$21*E24*$D$24)</f>
        <v>-12.5</v>
      </c>
      <c r="F30" s="21">
        <f>$E$8/2*($C$21*F24*$D$24)</f>
        <v>-6.25</v>
      </c>
      <c r="G30" s="21">
        <f>$E$8/2*($C$21*G24*$D$24)</f>
        <v>-12.5</v>
      </c>
      <c r="H30" s="22">
        <f>$E$8/2*($C$21*H24*$D$24)</f>
        <v>6.25</v>
      </c>
      <c r="I30" s="1"/>
      <c r="J30" s="1"/>
      <c r="K30" s="1"/>
      <c r="L30" s="1"/>
      <c r="M30" s="1"/>
      <c r="N30" s="1"/>
    </row>
    <row r="31" spans="1:14" ht="14" thickBot="1" x14ac:dyDescent="0.35">
      <c r="A31" s="1"/>
      <c r="B31" s="2"/>
      <c r="C31" s="2"/>
      <c r="D31" s="9"/>
      <c r="E31" s="2"/>
      <c r="F31" s="2"/>
      <c r="G31" s="2"/>
      <c r="H31" s="2"/>
      <c r="I31" s="1"/>
      <c r="J31" s="1"/>
      <c r="K31" s="1"/>
      <c r="L31" s="1"/>
      <c r="M31" s="1"/>
      <c r="N31" s="1"/>
    </row>
    <row r="32" spans="1:14" ht="14" thickBot="1" x14ac:dyDescent="0.35">
      <c r="A32" s="1"/>
      <c r="B32" s="2" t="s">
        <v>25</v>
      </c>
      <c r="C32" s="2" t="s">
        <v>28</v>
      </c>
      <c r="D32" s="9" t="s">
        <v>29</v>
      </c>
      <c r="E32" s="20">
        <f>$E$8/2*($I$25*E25*$D$25+$I$26*E26*$D$26)</f>
        <v>-9.0277777778651256</v>
      </c>
      <c r="F32" s="21">
        <f>$E$8/2*($I$25*F25*$D$25+$I$26*F26*$D$26)</f>
        <v>-2.7777777777528221</v>
      </c>
      <c r="G32" s="21">
        <f>$E$8/2*($I$25*G25*$D$25+$I$26*G26*$D$26)</f>
        <v>-3.4722222221348753</v>
      </c>
      <c r="H32" s="22">
        <f>$E$8/2*($I$25*H25*$D$25+$I$26*H26*$D$26)</f>
        <v>1.3888888888389761</v>
      </c>
      <c r="I32" s="1"/>
      <c r="J32" s="1"/>
      <c r="K32" s="1"/>
      <c r="L32" s="1"/>
      <c r="M32" s="1"/>
      <c r="N32" s="1"/>
    </row>
    <row r="33" spans="1:14" ht="13.5" x14ac:dyDescent="0.3">
      <c r="A33" s="1"/>
      <c r="B33" s="2"/>
      <c r="C33" s="2"/>
      <c r="D33" s="2"/>
      <c r="E33" s="2"/>
      <c r="F33" s="2"/>
      <c r="G33" s="2"/>
      <c r="H33" s="2"/>
      <c r="I33" s="1"/>
      <c r="J33" s="1"/>
      <c r="K33" s="1"/>
      <c r="L33" s="1"/>
      <c r="M33" s="1"/>
      <c r="N33" s="1"/>
    </row>
    <row r="34" spans="1:14" ht="13.5" x14ac:dyDescent="0.3">
      <c r="A34" s="1"/>
      <c r="B34" s="2"/>
      <c r="C34" s="2"/>
      <c r="D34" s="2"/>
      <c r="E34" s="2"/>
      <c r="F34" s="2"/>
      <c r="G34" s="2"/>
      <c r="H34" s="2"/>
      <c r="I34" s="1"/>
      <c r="J34" s="1"/>
      <c r="K34" s="1"/>
      <c r="L34" s="1"/>
      <c r="M34" s="1"/>
      <c r="N34" s="1"/>
    </row>
    <row r="35" spans="1:14" ht="14" thickBot="1" x14ac:dyDescent="0.35">
      <c r="A35" s="1"/>
      <c r="B35" s="2"/>
      <c r="C35" s="2"/>
      <c r="D35" s="2"/>
      <c r="E35" s="2"/>
      <c r="F35" s="2"/>
      <c r="G35" s="2"/>
      <c r="H35" s="2"/>
      <c r="I35" s="1"/>
      <c r="J35" s="1"/>
      <c r="K35" s="1"/>
      <c r="L35" s="1"/>
      <c r="M35" s="1"/>
      <c r="N35" s="1"/>
    </row>
    <row r="36" spans="1:14" ht="13.5" x14ac:dyDescent="0.3">
      <c r="A36" s="1"/>
      <c r="B36" s="1"/>
      <c r="C36" s="12">
        <f>C15</f>
        <v>320</v>
      </c>
      <c r="D36" s="13">
        <f t="shared" ref="D36:F36" si="0">D15</f>
        <v>40000</v>
      </c>
      <c r="E36" s="13">
        <f t="shared" si="0"/>
        <v>-320</v>
      </c>
      <c r="F36" s="14">
        <f t="shared" si="0"/>
        <v>40000</v>
      </c>
      <c r="G36" s="32">
        <v>0</v>
      </c>
      <c r="H36" s="33">
        <v>0</v>
      </c>
      <c r="I36" s="1"/>
      <c r="K36" s="4">
        <f>E30</f>
        <v>-12.5</v>
      </c>
      <c r="L36" s="1"/>
      <c r="M36" s="4">
        <f>E32</f>
        <v>-9.0277777778651256</v>
      </c>
      <c r="N36" s="1"/>
    </row>
    <row r="37" spans="1:14" ht="14" thickBot="1" x14ac:dyDescent="0.35">
      <c r="A37" s="1"/>
      <c r="B37" s="1" t="s">
        <v>4</v>
      </c>
      <c r="C37" s="15">
        <f t="shared" ref="C37:F37" si="1">C16</f>
        <v>40000</v>
      </c>
      <c r="D37" s="8">
        <f t="shared" si="1"/>
        <v>6666666.666666667</v>
      </c>
      <c r="E37" s="4">
        <f t="shared" si="1"/>
        <v>-40000</v>
      </c>
      <c r="F37" s="28">
        <f t="shared" si="1"/>
        <v>3333333.3333333335</v>
      </c>
      <c r="G37" s="1">
        <v>0</v>
      </c>
      <c r="H37" s="34">
        <v>0</v>
      </c>
      <c r="I37" s="1"/>
      <c r="K37" s="4">
        <f>F30</f>
        <v>-6.25</v>
      </c>
      <c r="L37" s="1"/>
      <c r="M37" s="4">
        <f>F32</f>
        <v>-2.7777777777528221</v>
      </c>
      <c r="N37" s="1"/>
    </row>
    <row r="38" spans="1:14" ht="13.5" x14ac:dyDescent="0.3">
      <c r="A38" s="1"/>
      <c r="B38" s="1"/>
      <c r="C38" s="15">
        <f t="shared" ref="C38:D38" si="2">C17</f>
        <v>-320</v>
      </c>
      <c r="D38" s="4">
        <f t="shared" si="2"/>
        <v>-40000</v>
      </c>
      <c r="E38" s="12">
        <f>E17+C15</f>
        <v>640</v>
      </c>
      <c r="F38" s="14">
        <f>F17+D15</f>
        <v>0</v>
      </c>
      <c r="G38" s="13">
        <f>E15</f>
        <v>-320</v>
      </c>
      <c r="H38" s="14">
        <f t="shared" ref="H38:H41" si="3">F15</f>
        <v>40000</v>
      </c>
      <c r="I38" s="1"/>
      <c r="J38" t="s">
        <v>5</v>
      </c>
      <c r="K38" s="4">
        <f>G30+E30</f>
        <v>-25</v>
      </c>
      <c r="L38" s="1"/>
      <c r="M38" s="4">
        <f>G32+E32</f>
        <v>-12.5</v>
      </c>
      <c r="N38" s="1"/>
    </row>
    <row r="39" spans="1:14" ht="14" thickBot="1" x14ac:dyDescent="0.35">
      <c r="A39" s="1"/>
      <c r="B39" s="1"/>
      <c r="C39" s="17">
        <f t="shared" ref="C39:D39" si="4">C18</f>
        <v>40000</v>
      </c>
      <c r="D39" s="29">
        <f t="shared" si="4"/>
        <v>3333333.3333333335</v>
      </c>
      <c r="E39" s="17">
        <f>E18+C16</f>
        <v>0</v>
      </c>
      <c r="F39" s="31">
        <f>F18+D16</f>
        <v>13333333.333333334</v>
      </c>
      <c r="G39" s="4">
        <f t="shared" ref="G39:G41" si="5">E16</f>
        <v>-40000</v>
      </c>
      <c r="H39" s="27">
        <f t="shared" si="3"/>
        <v>3333333.3333333335</v>
      </c>
      <c r="I39" s="1"/>
      <c r="K39" s="4">
        <f>H30+F30</f>
        <v>0</v>
      </c>
      <c r="L39" s="1"/>
      <c r="M39" s="4">
        <f>H32+F32</f>
        <v>-1.388888888913846</v>
      </c>
      <c r="N39" s="1"/>
    </row>
    <row r="40" spans="1:14" ht="13.5" x14ac:dyDescent="0.3">
      <c r="A40" s="1"/>
      <c r="B40" s="1"/>
      <c r="C40" s="35">
        <v>0</v>
      </c>
      <c r="D40" s="1">
        <v>0</v>
      </c>
      <c r="E40" s="35">
        <f t="shared" ref="E40:F40" si="6">C17</f>
        <v>-320</v>
      </c>
      <c r="F40" s="1">
        <f t="shared" si="6"/>
        <v>-40000</v>
      </c>
      <c r="G40" s="4">
        <f t="shared" si="5"/>
        <v>320</v>
      </c>
      <c r="H40" s="16">
        <f t="shared" si="3"/>
        <v>-40000</v>
      </c>
      <c r="I40" s="1"/>
      <c r="K40" s="4">
        <f>G30</f>
        <v>-12.5</v>
      </c>
      <c r="L40" s="1"/>
      <c r="M40" s="4">
        <f>G32</f>
        <v>-3.4722222221348753</v>
      </c>
      <c r="N40" s="1"/>
    </row>
    <row r="41" spans="1:14" ht="14" thickBot="1" x14ac:dyDescent="0.35">
      <c r="A41" s="1"/>
      <c r="B41" s="1"/>
      <c r="C41" s="36">
        <v>0</v>
      </c>
      <c r="D41" s="37">
        <v>0</v>
      </c>
      <c r="E41" s="36">
        <f t="shared" ref="E41:F41" si="7">C18</f>
        <v>40000</v>
      </c>
      <c r="F41" s="37">
        <f t="shared" si="7"/>
        <v>3333333.3333333335</v>
      </c>
      <c r="G41" s="18">
        <f t="shared" si="5"/>
        <v>-40000</v>
      </c>
      <c r="H41" s="23">
        <f t="shared" si="3"/>
        <v>6666666.666666667</v>
      </c>
      <c r="I41" s="1"/>
      <c r="K41" s="4">
        <f>H30</f>
        <v>6.25</v>
      </c>
      <c r="L41" s="1"/>
      <c r="M41" s="4">
        <f>H32</f>
        <v>1.3888888888389761</v>
      </c>
      <c r="N41" s="1"/>
    </row>
    <row r="42" spans="1:14" ht="13.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3.5" x14ac:dyDescent="0.3">
      <c r="A44" s="1"/>
      <c r="B44" s="1"/>
      <c r="C44" s="12">
        <f>E38</f>
        <v>640</v>
      </c>
      <c r="D44" s="13">
        <f t="shared" ref="D44:F44" si="8">F38</f>
        <v>0</v>
      </c>
      <c r="E44" s="13">
        <f t="shared" si="8"/>
        <v>-320</v>
      </c>
      <c r="F44" s="14">
        <f t="shared" si="8"/>
        <v>40000</v>
      </c>
      <c r="G44" s="1"/>
      <c r="H44" s="1"/>
      <c r="I44" s="1"/>
      <c r="J44" s="1"/>
      <c r="K44" s="1"/>
      <c r="L44" s="1"/>
      <c r="M44" s="1"/>
      <c r="N44" s="1"/>
    </row>
    <row r="45" spans="1:14" ht="13.5" x14ac:dyDescent="0.3">
      <c r="A45" s="1"/>
      <c r="B45" s="1"/>
      <c r="C45" s="15">
        <f t="shared" ref="C45:C47" si="9">E39</f>
        <v>0</v>
      </c>
      <c r="D45" s="7">
        <f t="shared" ref="D45:D47" si="10">F39</f>
        <v>13333333.333333334</v>
      </c>
      <c r="E45" s="4">
        <f t="shared" ref="E45:E47" si="11">G39</f>
        <v>-40000</v>
      </c>
      <c r="F45" s="27">
        <f t="shared" ref="F45:F47" si="12">H39</f>
        <v>3333333.3333333335</v>
      </c>
      <c r="G45" s="1"/>
      <c r="H45" s="1"/>
      <c r="I45" s="1"/>
      <c r="J45" s="1"/>
      <c r="K45" s="1"/>
      <c r="L45" s="1"/>
      <c r="M45" s="1"/>
      <c r="N45" s="1"/>
    </row>
    <row r="46" spans="1:14" ht="13.5" x14ac:dyDescent="0.3">
      <c r="A46" s="1"/>
      <c r="B46" s="1" t="s">
        <v>4</v>
      </c>
      <c r="C46" s="15">
        <f t="shared" si="9"/>
        <v>-320</v>
      </c>
      <c r="D46" s="4">
        <f t="shared" si="10"/>
        <v>-40000</v>
      </c>
      <c r="E46" s="4">
        <f t="shared" si="11"/>
        <v>320</v>
      </c>
      <c r="F46" s="16">
        <f t="shared" si="12"/>
        <v>-40000</v>
      </c>
      <c r="G46" s="1"/>
      <c r="H46" s="1"/>
      <c r="I46" s="1"/>
      <c r="J46" s="1"/>
      <c r="K46" s="1"/>
      <c r="L46" s="1"/>
      <c r="M46" s="1"/>
      <c r="N46" s="1"/>
    </row>
    <row r="47" spans="1:14" ht="14" thickBot="1" x14ac:dyDescent="0.35">
      <c r="A47" s="1"/>
      <c r="B47" s="1"/>
      <c r="C47" s="17">
        <f t="shared" si="9"/>
        <v>40000</v>
      </c>
      <c r="D47" s="29">
        <f t="shared" si="10"/>
        <v>3333333.3333333335</v>
      </c>
      <c r="E47" s="18">
        <f t="shared" si="11"/>
        <v>-40000</v>
      </c>
      <c r="F47" s="23">
        <f t="shared" si="12"/>
        <v>6666666.666666667</v>
      </c>
      <c r="G47" s="1"/>
      <c r="H47" s="1"/>
      <c r="I47" s="1"/>
      <c r="J47" s="1"/>
      <c r="K47" s="1"/>
      <c r="L47" s="1"/>
      <c r="M47" s="1"/>
      <c r="N47" s="1"/>
    </row>
    <row r="48" spans="1:14" ht="13.5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" thickBo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3.5" x14ac:dyDescent="0.3">
      <c r="A50" s="1"/>
      <c r="B50" s="1"/>
      <c r="C50" s="39">
        <f t="array" ref="C50:F53">MINVERSE(C44:F47)</f>
        <v>1.249999999999999E-2</v>
      </c>
      <c r="D50" s="32">
        <v>7.4999999999999899E-5</v>
      </c>
      <c r="E50" s="32">
        <v>3.1249999999999948E-2</v>
      </c>
      <c r="F50" s="33">
        <v>7.4999999999999912E-5</v>
      </c>
      <c r="G50" s="1"/>
      <c r="H50" s="24">
        <f t="array" ref="H50:H53">MMULT(C50:F53,H56:H59)</f>
        <v>-1.9526562499999971</v>
      </c>
      <c r="I50" s="1"/>
      <c r="J50" s="24">
        <f t="array" ref="J50:J53">MMULT(C50:F53,J56:J59)</f>
        <v>-1.5147569444417179</v>
      </c>
      <c r="K50" s="1"/>
      <c r="L50" s="1"/>
      <c r="M50" s="1"/>
      <c r="N50" s="1"/>
    </row>
    <row r="51" spans="1:14" ht="13.5" x14ac:dyDescent="0.3">
      <c r="A51" s="1"/>
      <c r="B51" s="1"/>
      <c r="C51" s="35">
        <v>7.4999999999999926E-5</v>
      </c>
      <c r="D51" s="1">
        <v>5.9999999999999923E-7</v>
      </c>
      <c r="E51" s="1">
        <v>2.249999999999997E-4</v>
      </c>
      <c r="F51" s="34">
        <v>5.9999999999999913E-7</v>
      </c>
      <c r="G51" s="1"/>
      <c r="H51" s="40">
        <v>-1.3683749999999982E-2</v>
      </c>
      <c r="I51" s="1"/>
      <c r="J51" s="40">
        <v>-1.0718749999980376E-2</v>
      </c>
      <c r="K51" s="1"/>
      <c r="L51" s="1"/>
      <c r="M51" s="1"/>
      <c r="N51" s="1"/>
    </row>
    <row r="52" spans="1:14" ht="13.5" x14ac:dyDescent="0.3">
      <c r="A52" s="1"/>
      <c r="B52" s="1" t="s">
        <v>30</v>
      </c>
      <c r="C52" s="35">
        <v>3.1249999999999965E-2</v>
      </c>
      <c r="D52" s="1">
        <v>2.2499999999999967E-4</v>
      </c>
      <c r="E52" s="1">
        <v>9.9999999999999867E-2</v>
      </c>
      <c r="F52" s="34">
        <v>2.9999999999999959E-4</v>
      </c>
      <c r="G52" s="1"/>
      <c r="H52" s="41">
        <v>-6.0293749999999919</v>
      </c>
      <c r="I52" s="1"/>
      <c r="J52" s="41">
        <v>-4.7377430555468347</v>
      </c>
      <c r="K52" s="1"/>
      <c r="L52" s="1"/>
      <c r="M52" s="1"/>
      <c r="N52" s="1"/>
    </row>
    <row r="53" spans="1:14" ht="14" thickBot="1" x14ac:dyDescent="0.35">
      <c r="A53" s="1"/>
      <c r="B53" s="1"/>
      <c r="C53" s="36">
        <v>7.4999999999999885E-5</v>
      </c>
      <c r="D53" s="37">
        <v>5.9999999999999913E-7</v>
      </c>
      <c r="E53" s="37">
        <v>2.9999999999999959E-4</v>
      </c>
      <c r="F53" s="38">
        <v>1.1999999999999987E-6</v>
      </c>
      <c r="G53" s="1"/>
      <c r="H53" s="26">
        <v>-1.7617499999999977E-2</v>
      </c>
      <c r="I53" s="1"/>
      <c r="J53" s="26">
        <v>-1.3978333333307185E-2</v>
      </c>
      <c r="K53" s="1"/>
      <c r="L53" s="1"/>
      <c r="M53" s="1"/>
      <c r="N53" s="1"/>
    </row>
    <row r="54" spans="1:14" ht="13.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3.5" x14ac:dyDescent="0.3">
      <c r="A55" s="1"/>
      <c r="B55" s="1"/>
      <c r="C55" s="4"/>
      <c r="D55" s="4"/>
      <c r="E55" s="4"/>
      <c r="H55" s="6"/>
      <c r="I55" s="4"/>
      <c r="J55" s="6"/>
      <c r="K55" s="1"/>
      <c r="L55" s="1"/>
      <c r="M55" s="1"/>
      <c r="N55" s="1"/>
    </row>
    <row r="56" spans="1:14" ht="13.5" x14ac:dyDescent="0.3">
      <c r="A56" s="1"/>
      <c r="B56" s="1"/>
      <c r="C56" s="4"/>
      <c r="D56" s="4"/>
      <c r="E56" s="4"/>
      <c r="H56" s="4">
        <f>K38</f>
        <v>-25</v>
      </c>
      <c r="I56" s="4"/>
      <c r="J56" s="4">
        <f>M38</f>
        <v>-12.5</v>
      </c>
      <c r="K56" s="1"/>
      <c r="L56" s="1"/>
      <c r="M56" s="1"/>
      <c r="N56" s="1"/>
    </row>
    <row r="57" spans="1:14" ht="13.5" x14ac:dyDescent="0.3">
      <c r="A57" s="1"/>
      <c r="B57" s="1"/>
      <c r="C57" s="4"/>
      <c r="D57" s="4"/>
      <c r="E57" s="4"/>
      <c r="H57" s="4">
        <f>K39</f>
        <v>0</v>
      </c>
      <c r="I57" s="4"/>
      <c r="J57" s="4">
        <f>M39</f>
        <v>-1.388888888913846</v>
      </c>
      <c r="K57" s="1"/>
      <c r="L57" s="1"/>
      <c r="M57" s="1"/>
      <c r="N57" s="1"/>
    </row>
    <row r="58" spans="1:14" ht="13.5" x14ac:dyDescent="0.3">
      <c r="A58" s="1"/>
      <c r="B58" s="1" t="s">
        <v>5</v>
      </c>
      <c r="C58" s="4">
        <v>-40</v>
      </c>
      <c r="D58" s="4"/>
      <c r="E58" s="4"/>
      <c r="H58" s="4">
        <f>K40+C58</f>
        <v>-52.5</v>
      </c>
      <c r="I58" s="4"/>
      <c r="J58" s="4">
        <f>M40+C58</f>
        <v>-43.472222222134874</v>
      </c>
      <c r="K58" s="1"/>
      <c r="L58" s="1"/>
      <c r="M58" s="1"/>
      <c r="N58" s="1"/>
    </row>
    <row r="59" spans="1:14" ht="13.5" x14ac:dyDescent="0.3">
      <c r="A59" s="1"/>
      <c r="B59" s="1"/>
      <c r="C59" s="4"/>
      <c r="D59" s="4"/>
      <c r="E59" s="4"/>
      <c r="H59" s="4">
        <f>K41</f>
        <v>6.25</v>
      </c>
      <c r="I59" s="4"/>
      <c r="J59" s="4">
        <f>M41</f>
        <v>1.3888888888389761</v>
      </c>
      <c r="K59" s="1"/>
      <c r="L59" s="1"/>
      <c r="M59" s="1"/>
      <c r="N59" s="1"/>
    </row>
    <row r="60" spans="1:14" ht="13.5" x14ac:dyDescent="0.3">
      <c r="A60" s="1"/>
      <c r="B60" s="1"/>
      <c r="C60" s="4"/>
      <c r="D60" s="4"/>
      <c r="E60" s="4"/>
      <c r="H60" s="4"/>
      <c r="I60" s="4"/>
      <c r="J60" s="4"/>
      <c r="K60" s="1"/>
      <c r="L60" s="1"/>
      <c r="M60" s="1"/>
      <c r="N60" s="1"/>
    </row>
    <row r="61" spans="1:14" ht="13.5" x14ac:dyDescent="0.3">
      <c r="A61" s="1"/>
      <c r="B61" s="1"/>
      <c r="C61" s="4"/>
      <c r="D61" s="4"/>
      <c r="E61" s="4"/>
      <c r="H61" s="10" t="s">
        <v>32</v>
      </c>
      <c r="I61" s="10"/>
      <c r="J61" s="10" t="s">
        <v>33</v>
      </c>
      <c r="K61" s="1"/>
      <c r="L61" s="1"/>
      <c r="M61" s="1"/>
      <c r="N61" s="1"/>
    </row>
    <row r="62" spans="1:14" ht="13.5" x14ac:dyDescent="0.3">
      <c r="A62" s="1"/>
      <c r="B62" s="1"/>
      <c r="C62" s="4"/>
      <c r="D62" s="4"/>
      <c r="E62" s="4"/>
      <c r="F62" s="4"/>
      <c r="G62" s="4"/>
      <c r="H62" s="4"/>
      <c r="I62" s="4"/>
      <c r="J62" s="1"/>
      <c r="K62" s="1"/>
      <c r="L62" s="1"/>
      <c r="M62" s="1"/>
      <c r="N62" s="1"/>
    </row>
    <row r="63" spans="1:14" ht="13.5" x14ac:dyDescent="0.3">
      <c r="A63" s="1"/>
      <c r="B63" s="1"/>
      <c r="C63" s="4"/>
      <c r="D63" s="4"/>
      <c r="E63" s="4"/>
      <c r="F63" s="4"/>
      <c r="G63" s="4"/>
      <c r="H63" s="4"/>
      <c r="I63" s="4"/>
      <c r="J63" s="1"/>
      <c r="K63" s="1"/>
      <c r="L63" s="1"/>
      <c r="M63" s="1"/>
      <c r="N63" s="1"/>
    </row>
    <row r="64" spans="1:14" ht="13.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3.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3.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3.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3.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3.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3.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3.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3.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3.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3.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3.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3.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3.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3.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3.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3.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3.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3.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3.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3.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3.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3.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3.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3.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3.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3.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3.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3.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3.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3.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3.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3.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3.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3.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3.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3.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3.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3.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3.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3.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3.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3.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3.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3.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3.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3.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3.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3.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3.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3.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3.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3.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3.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3.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3.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3.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3.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3.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3.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3.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3.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3.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3.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3.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3.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3.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3.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3.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3.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3.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3.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3.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3.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3.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3.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3.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3.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3.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3.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3.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3.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3.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3.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3.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3.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3.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3.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3.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3.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3.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3.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3.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3.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3.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3.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3.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3.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3.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3.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3.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3.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3.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3.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3.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3.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3.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3.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3.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3.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3.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3.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3.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3.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3.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3.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3.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3.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3.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3.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3.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3.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3.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3.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3.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3.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3.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3.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3.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3.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3.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3.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3.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3.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3.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3.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3.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3.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3.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3.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3.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3.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3.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3.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3.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3.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3.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3.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3.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3.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3.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3.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3.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3.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3.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3.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3.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3.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3.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3.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3.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3.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3.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3.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3.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3.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3.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3.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3.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3.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3.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3.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3.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3.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3.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3.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3.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3.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3.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3.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3.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3.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3.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3.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3.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3.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3.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3.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3.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3.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</sheetData>
  <phoneticPr fontId="1" type="noConversion"/>
  <pageMargins left="0.75" right="0.75" top="1" bottom="1" header="0" footer="0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1E 2N</vt:lpstr>
      <vt:lpstr>2E 2N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Daniel Lopez</cp:lastModifiedBy>
  <dcterms:created xsi:type="dcterms:W3CDTF">2008-04-28T21:36:01Z</dcterms:created>
  <dcterms:modified xsi:type="dcterms:W3CDTF">2026-06-05T13:27:50Z</dcterms:modified>
</cp:coreProperties>
</file>